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65" windowWidth="14805" windowHeight="6150" activeTab="4"/>
  </bookViews>
  <sheets>
    <sheet name="MOKINIŲ Skaičius" sheetId="1" r:id="rId1"/>
    <sheet name="Mokinių sumažėjimas" sheetId="2" r:id="rId2"/>
    <sheet name="Darželių vaikų  pasikeitimas" sheetId="6" r:id="rId3"/>
    <sheet name="MK 4 mėn" sheetId="3" r:id="rId4"/>
    <sheet name="SUVESTINĖ" sheetId="5" r:id="rId5"/>
  </sheets>
  <calcPr calcId="145621"/>
</workbook>
</file>

<file path=xl/calcChain.xml><?xml version="1.0" encoding="utf-8"?>
<calcChain xmlns="http://schemas.openxmlformats.org/spreadsheetml/2006/main">
  <c r="C46" i="5" l="1"/>
  <c r="Z2" i="6"/>
  <c r="G47" i="5" l="1"/>
  <c r="F47" i="5"/>
  <c r="AA29" i="3" l="1"/>
  <c r="AB29" i="3" s="1"/>
  <c r="AC29" i="3" s="1"/>
  <c r="AA26" i="3" l="1"/>
  <c r="AB26" i="3" s="1"/>
  <c r="AC26" i="3" s="1"/>
  <c r="AA44" i="3" l="1"/>
  <c r="AB44" i="3" s="1"/>
  <c r="AC44" i="3" s="1"/>
  <c r="B54" i="5" l="1"/>
  <c r="C54" i="5" s="1"/>
  <c r="B44" i="1" l="1"/>
  <c r="X20" i="6"/>
  <c r="D41" i="1"/>
  <c r="H41" i="1"/>
  <c r="L41" i="1"/>
  <c r="P41" i="1"/>
  <c r="P41" i="6"/>
  <c r="O41" i="6"/>
  <c r="N41" i="6"/>
  <c r="L41" i="6"/>
  <c r="K41" i="6"/>
  <c r="J41" i="6"/>
  <c r="H41" i="6"/>
  <c r="G41" i="6"/>
  <c r="F41" i="6"/>
  <c r="D41" i="6"/>
  <c r="C41" i="6"/>
  <c r="B41" i="6"/>
  <c r="X39" i="6"/>
  <c r="W39" i="6"/>
  <c r="V39" i="6"/>
  <c r="T39" i="6"/>
  <c r="S39" i="6"/>
  <c r="R39" i="6"/>
  <c r="U39" i="6" s="1"/>
  <c r="Q39" i="6"/>
  <c r="M39" i="6"/>
  <c r="I39" i="6"/>
  <c r="E39" i="6"/>
  <c r="X38" i="6"/>
  <c r="W38" i="6"/>
  <c r="V38" i="6"/>
  <c r="T38" i="6"/>
  <c r="S38" i="6"/>
  <c r="R38" i="6"/>
  <c r="U38" i="6" s="1"/>
  <c r="Q38" i="6"/>
  <c r="M38" i="6"/>
  <c r="I38" i="6"/>
  <c r="E38" i="6"/>
  <c r="X37" i="6"/>
  <c r="W37" i="6"/>
  <c r="V37" i="6"/>
  <c r="T37" i="6"/>
  <c r="S37" i="6"/>
  <c r="R37" i="6"/>
  <c r="U37" i="6" s="1"/>
  <c r="Q37" i="6"/>
  <c r="M37" i="6"/>
  <c r="I37" i="6"/>
  <c r="E37" i="6"/>
  <c r="X36" i="6"/>
  <c r="W36" i="6"/>
  <c r="V36" i="6"/>
  <c r="T36" i="6"/>
  <c r="S36" i="6"/>
  <c r="R36" i="6"/>
  <c r="Q36" i="6"/>
  <c r="I20" i="3" s="1"/>
  <c r="M36" i="6"/>
  <c r="E20" i="3" s="1"/>
  <c r="I36" i="6"/>
  <c r="E36" i="6"/>
  <c r="X35" i="6"/>
  <c r="W35" i="6"/>
  <c r="V35" i="6"/>
  <c r="T35" i="6"/>
  <c r="S35" i="6"/>
  <c r="R35" i="6"/>
  <c r="U35" i="6" s="1"/>
  <c r="Q35" i="6"/>
  <c r="M35" i="6"/>
  <c r="I35" i="6"/>
  <c r="E35" i="6"/>
  <c r="X34" i="6"/>
  <c r="W34" i="6"/>
  <c r="V34" i="6"/>
  <c r="T34" i="6"/>
  <c r="S34" i="6"/>
  <c r="R34" i="6"/>
  <c r="U34" i="6" s="1"/>
  <c r="Q34" i="6"/>
  <c r="M34" i="6"/>
  <c r="I34" i="6"/>
  <c r="E34" i="6"/>
  <c r="X33" i="6"/>
  <c r="W33" i="6"/>
  <c r="V33" i="6"/>
  <c r="T33" i="6"/>
  <c r="S33" i="6"/>
  <c r="R33" i="6"/>
  <c r="U33" i="6" s="1"/>
  <c r="Q33" i="6"/>
  <c r="I21" i="3" s="1"/>
  <c r="M33" i="6"/>
  <c r="E21" i="3" s="1"/>
  <c r="I33" i="6"/>
  <c r="E33" i="6"/>
  <c r="X32" i="6"/>
  <c r="W32" i="6"/>
  <c r="V32" i="6"/>
  <c r="T32" i="6"/>
  <c r="S32" i="6"/>
  <c r="R32" i="6"/>
  <c r="U32" i="6" s="1"/>
  <c r="Q32" i="6"/>
  <c r="M32" i="6"/>
  <c r="I32" i="6"/>
  <c r="E32" i="6"/>
  <c r="X31" i="6"/>
  <c r="W31" i="6"/>
  <c r="V31" i="6"/>
  <c r="T31" i="6"/>
  <c r="S31" i="6"/>
  <c r="R31" i="6"/>
  <c r="U31" i="6" s="1"/>
  <c r="Q31" i="6"/>
  <c r="M31" i="6"/>
  <c r="I31" i="6"/>
  <c r="E31" i="6"/>
  <c r="X30" i="6"/>
  <c r="W30" i="6"/>
  <c r="V30" i="6"/>
  <c r="T30" i="6"/>
  <c r="S30" i="6"/>
  <c r="R30" i="6"/>
  <c r="U30" i="6" s="1"/>
  <c r="Q30" i="6"/>
  <c r="M30" i="6"/>
  <c r="I30" i="6"/>
  <c r="E30" i="6"/>
  <c r="X29" i="6"/>
  <c r="W29" i="6"/>
  <c r="V29" i="6"/>
  <c r="T29" i="6"/>
  <c r="S29" i="6"/>
  <c r="R29" i="6"/>
  <c r="U29" i="6" s="1"/>
  <c r="Q29" i="6"/>
  <c r="M29" i="6"/>
  <c r="I29" i="6"/>
  <c r="E29" i="6"/>
  <c r="X28" i="6"/>
  <c r="W28" i="6"/>
  <c r="V28" i="6"/>
  <c r="T28" i="6"/>
  <c r="S28" i="6"/>
  <c r="R28" i="6"/>
  <c r="U28" i="6" s="1"/>
  <c r="Q28" i="6"/>
  <c r="M28" i="6"/>
  <c r="I28" i="6"/>
  <c r="E28" i="6"/>
  <c r="X27" i="6"/>
  <c r="W27" i="6"/>
  <c r="V27" i="6"/>
  <c r="T27" i="6"/>
  <c r="S27" i="6"/>
  <c r="R27" i="6"/>
  <c r="U27" i="6" s="1"/>
  <c r="Q27" i="6"/>
  <c r="M27" i="6"/>
  <c r="I27" i="6"/>
  <c r="E27" i="6"/>
  <c r="X26" i="6"/>
  <c r="W26" i="6"/>
  <c r="V26" i="6"/>
  <c r="T26" i="6"/>
  <c r="S26" i="6"/>
  <c r="R26" i="6"/>
  <c r="U26" i="6" s="1"/>
  <c r="Q26" i="6"/>
  <c r="M26" i="6"/>
  <c r="I26" i="6"/>
  <c r="E26" i="6"/>
  <c r="X25" i="6"/>
  <c r="W25" i="6"/>
  <c r="V25" i="6"/>
  <c r="T25" i="6"/>
  <c r="S25" i="6"/>
  <c r="R25" i="6"/>
  <c r="U25" i="6" s="1"/>
  <c r="Q25" i="6"/>
  <c r="M25" i="6"/>
  <c r="I25" i="6"/>
  <c r="E25" i="6"/>
  <c r="X24" i="6"/>
  <c r="W24" i="6"/>
  <c r="V24" i="6"/>
  <c r="T24" i="6"/>
  <c r="S24" i="6"/>
  <c r="R24" i="6"/>
  <c r="U24" i="6" s="1"/>
  <c r="Q24" i="6"/>
  <c r="M24" i="6"/>
  <c r="I24" i="6"/>
  <c r="E24" i="6"/>
  <c r="X23" i="6"/>
  <c r="W23" i="6"/>
  <c r="V23" i="6"/>
  <c r="T23" i="6"/>
  <c r="S23" i="6"/>
  <c r="R23" i="6"/>
  <c r="U23" i="6" s="1"/>
  <c r="Q23" i="6"/>
  <c r="M23" i="6"/>
  <c r="I23" i="6"/>
  <c r="E23" i="6"/>
  <c r="X22" i="6"/>
  <c r="W22" i="6"/>
  <c r="V22" i="6"/>
  <c r="T22" i="6"/>
  <c r="S22" i="6"/>
  <c r="R22" i="6"/>
  <c r="U22" i="6" s="1"/>
  <c r="Q22" i="6"/>
  <c r="M22" i="6"/>
  <c r="I22" i="6"/>
  <c r="E22" i="6"/>
  <c r="X21" i="6"/>
  <c r="W21" i="6"/>
  <c r="V21" i="6"/>
  <c r="T21" i="6"/>
  <c r="S21" i="6"/>
  <c r="R21" i="6"/>
  <c r="U21" i="6" s="1"/>
  <c r="Q21" i="6"/>
  <c r="M21" i="6"/>
  <c r="I21" i="6"/>
  <c r="E21" i="6"/>
  <c r="W20" i="6"/>
  <c r="V20" i="6"/>
  <c r="Y20" i="6" s="1"/>
  <c r="T20" i="6"/>
  <c r="S20" i="6"/>
  <c r="R20" i="6"/>
  <c r="Q20" i="6"/>
  <c r="M20" i="6"/>
  <c r="I20" i="6"/>
  <c r="E20" i="6"/>
  <c r="X19" i="6"/>
  <c r="W19" i="6"/>
  <c r="V19" i="6"/>
  <c r="Y19" i="6" s="1"/>
  <c r="T19" i="6"/>
  <c r="S19" i="6"/>
  <c r="R19" i="6"/>
  <c r="Q19" i="6"/>
  <c r="M19" i="6"/>
  <c r="I19" i="6"/>
  <c r="E19" i="6"/>
  <c r="X18" i="6"/>
  <c r="W18" i="6"/>
  <c r="V18" i="6"/>
  <c r="Y18" i="6" s="1"/>
  <c r="T18" i="6"/>
  <c r="S18" i="6"/>
  <c r="R18" i="6"/>
  <c r="Q18" i="6"/>
  <c r="I19" i="3" s="1"/>
  <c r="M18" i="6"/>
  <c r="E19" i="3" s="1"/>
  <c r="I18" i="6"/>
  <c r="E18" i="6"/>
  <c r="X17" i="6"/>
  <c r="W17" i="6"/>
  <c r="V17" i="6"/>
  <c r="Y17" i="6" s="1"/>
  <c r="T17" i="6"/>
  <c r="S17" i="6"/>
  <c r="R17" i="6"/>
  <c r="Q17" i="6"/>
  <c r="I18" i="3" s="1"/>
  <c r="M17" i="6"/>
  <c r="E18" i="3" s="1"/>
  <c r="I17" i="6"/>
  <c r="E17" i="6"/>
  <c r="X16" i="6"/>
  <c r="W16" i="6"/>
  <c r="V16" i="6"/>
  <c r="Y16" i="6" s="1"/>
  <c r="T16" i="6"/>
  <c r="S16" i="6"/>
  <c r="R16" i="6"/>
  <c r="Q16" i="6"/>
  <c r="M16" i="6"/>
  <c r="I16" i="6"/>
  <c r="E16" i="6"/>
  <c r="X15" i="6"/>
  <c r="W15" i="6"/>
  <c r="V15" i="6"/>
  <c r="Y15" i="6" s="1"/>
  <c r="T15" i="6"/>
  <c r="S15" i="6"/>
  <c r="R15" i="6"/>
  <c r="Q15" i="6"/>
  <c r="M15" i="6"/>
  <c r="I15" i="6"/>
  <c r="E15" i="6"/>
  <c r="X14" i="6"/>
  <c r="W14" i="6"/>
  <c r="V14" i="6"/>
  <c r="Y14" i="6" s="1"/>
  <c r="T14" i="6"/>
  <c r="S14" i="6"/>
  <c r="R14" i="6"/>
  <c r="Q14" i="6"/>
  <c r="M14" i="6"/>
  <c r="I14" i="6"/>
  <c r="E14" i="6"/>
  <c r="X13" i="6"/>
  <c r="W13" i="6"/>
  <c r="V13" i="6"/>
  <c r="Y13" i="6" s="1"/>
  <c r="T13" i="6"/>
  <c r="S13" i="6"/>
  <c r="R13" i="6"/>
  <c r="Q13" i="6"/>
  <c r="M13" i="6"/>
  <c r="I13" i="6"/>
  <c r="E13" i="6"/>
  <c r="X12" i="6"/>
  <c r="W12" i="6"/>
  <c r="V12" i="6"/>
  <c r="Y12" i="6" s="1"/>
  <c r="AM12" i="6" s="1"/>
  <c r="T12" i="6"/>
  <c r="S12" i="6"/>
  <c r="R12" i="6"/>
  <c r="Q12" i="6"/>
  <c r="M12" i="6"/>
  <c r="I12" i="6"/>
  <c r="E12" i="6"/>
  <c r="X11" i="6"/>
  <c r="W11" i="6"/>
  <c r="V11" i="6"/>
  <c r="Y11" i="6" s="1"/>
  <c r="AM11" i="6" s="1"/>
  <c r="T11" i="6"/>
  <c r="S11" i="6"/>
  <c r="R11" i="6"/>
  <c r="Q11" i="6"/>
  <c r="M11" i="6"/>
  <c r="I11" i="6"/>
  <c r="E11" i="6"/>
  <c r="X10" i="6"/>
  <c r="W10" i="6"/>
  <c r="V10" i="6"/>
  <c r="Y10" i="6" s="1"/>
  <c r="AM10" i="6" s="1"/>
  <c r="T10" i="6"/>
  <c r="S10" i="6"/>
  <c r="R10" i="6"/>
  <c r="Q10" i="6"/>
  <c r="M10" i="6"/>
  <c r="I10" i="6"/>
  <c r="E10" i="6"/>
  <c r="X9" i="6"/>
  <c r="W9" i="6"/>
  <c r="V9" i="6"/>
  <c r="Y9" i="6" s="1"/>
  <c r="AM9" i="6" s="1"/>
  <c r="T9" i="6"/>
  <c r="S9" i="6"/>
  <c r="R9" i="6"/>
  <c r="Q9" i="6"/>
  <c r="M9" i="6"/>
  <c r="I9" i="6"/>
  <c r="E9" i="6"/>
  <c r="X8" i="6"/>
  <c r="W8" i="6"/>
  <c r="V8" i="6"/>
  <c r="Y8" i="6" s="1"/>
  <c r="AM8" i="6" s="1"/>
  <c r="T8" i="6"/>
  <c r="S8" i="6"/>
  <c r="R8" i="6"/>
  <c r="Q8" i="6"/>
  <c r="M8" i="6"/>
  <c r="I8" i="6"/>
  <c r="E8" i="6"/>
  <c r="X7" i="6"/>
  <c r="W7" i="6"/>
  <c r="V7" i="6"/>
  <c r="Y7" i="6" s="1"/>
  <c r="AM7" i="6" s="1"/>
  <c r="T7" i="6"/>
  <c r="S7" i="6"/>
  <c r="R7" i="6"/>
  <c r="Q7" i="6"/>
  <c r="M7" i="6"/>
  <c r="I7" i="6"/>
  <c r="E7" i="6"/>
  <c r="X6" i="6"/>
  <c r="W6" i="6"/>
  <c r="V6" i="6"/>
  <c r="Y6" i="6" s="1"/>
  <c r="AM6" i="6" s="1"/>
  <c r="T6" i="6"/>
  <c r="S6" i="6"/>
  <c r="S41" i="6" s="1"/>
  <c r="R6" i="6"/>
  <c r="Q6" i="6"/>
  <c r="M6" i="6"/>
  <c r="I6" i="6"/>
  <c r="E6" i="6"/>
  <c r="AA34" i="3"/>
  <c r="AB34" i="3" s="1"/>
  <c r="AC34" i="3" s="1"/>
  <c r="Z13" i="6" l="1"/>
  <c r="AB13" i="6" s="1"/>
  <c r="AM13" i="6"/>
  <c r="AC13" i="6"/>
  <c r="AH13" i="6" s="1"/>
  <c r="Z14" i="6"/>
  <c r="AM14" i="6"/>
  <c r="AC14" i="6"/>
  <c r="AH14" i="6" s="1"/>
  <c r="Z15" i="6"/>
  <c r="AB15" i="6" s="1"/>
  <c r="AM15" i="6"/>
  <c r="AC15" i="6"/>
  <c r="AH15" i="6" s="1"/>
  <c r="Z16" i="6"/>
  <c r="AM16" i="6"/>
  <c r="AC16" i="6"/>
  <c r="AH16" i="6" s="1"/>
  <c r="Z17" i="6"/>
  <c r="AA17" i="6" s="1"/>
  <c r="AM17" i="6"/>
  <c r="AC17" i="6"/>
  <c r="AH17" i="6" s="1"/>
  <c r="Z18" i="6"/>
  <c r="AM18" i="6"/>
  <c r="AC18" i="6"/>
  <c r="AH18" i="6" s="1"/>
  <c r="AN21" i="6"/>
  <c r="AL21" i="6"/>
  <c r="AK21" i="6"/>
  <c r="AK33" i="6"/>
  <c r="AN33" i="6"/>
  <c r="AL33" i="6"/>
  <c r="AN35" i="6"/>
  <c r="AL35" i="6"/>
  <c r="AK35" i="6"/>
  <c r="Z12" i="6"/>
  <c r="AC12" i="6"/>
  <c r="AH12" i="6" s="1"/>
  <c r="Z6" i="6"/>
  <c r="AC6" i="6"/>
  <c r="Z7" i="6"/>
  <c r="AC7" i="6"/>
  <c r="AH7" i="6" s="1"/>
  <c r="Z8" i="6"/>
  <c r="AC8" i="6"/>
  <c r="AH8" i="6" s="1"/>
  <c r="Z9" i="6"/>
  <c r="AC9" i="6"/>
  <c r="AH9" i="6" s="1"/>
  <c r="Z10" i="6"/>
  <c r="AB10" i="6" s="1"/>
  <c r="AC10" i="6"/>
  <c r="AH10" i="6" s="1"/>
  <c r="Z11" i="6"/>
  <c r="AC11" i="6"/>
  <c r="AH11" i="6" s="1"/>
  <c r="AA6" i="6"/>
  <c r="AB6" i="6"/>
  <c r="AA7" i="6"/>
  <c r="AB7" i="6"/>
  <c r="AA8" i="6"/>
  <c r="AB8" i="6"/>
  <c r="AA10" i="6"/>
  <c r="AA12" i="6"/>
  <c r="AB12" i="6"/>
  <c r="AA15" i="6"/>
  <c r="AB16" i="6"/>
  <c r="AA16" i="6"/>
  <c r="AB17" i="6"/>
  <c r="AB18" i="6"/>
  <c r="AA18" i="6"/>
  <c r="AA9" i="6"/>
  <c r="AB9" i="6"/>
  <c r="AA11" i="6"/>
  <c r="AB11" i="6"/>
  <c r="AA13" i="6"/>
  <c r="AA14" i="6"/>
  <c r="AB14" i="6"/>
  <c r="Q41" i="6"/>
  <c r="U36" i="6"/>
  <c r="M41" i="6"/>
  <c r="U6" i="6"/>
  <c r="W41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Y21" i="6"/>
  <c r="Y22" i="6"/>
  <c r="Y23" i="6"/>
  <c r="Y24" i="6"/>
  <c r="Y25" i="6"/>
  <c r="Y26" i="6"/>
  <c r="Y27" i="6"/>
  <c r="Y28" i="6"/>
  <c r="Y29" i="6"/>
  <c r="Y30" i="6"/>
  <c r="Y31" i="6"/>
  <c r="Y32" i="6"/>
  <c r="Y39" i="6"/>
  <c r="I41" i="6"/>
  <c r="X41" i="6"/>
  <c r="E41" i="6"/>
  <c r="T41" i="6"/>
  <c r="Y38" i="6"/>
  <c r="Y33" i="6"/>
  <c r="Y34" i="6"/>
  <c r="Y35" i="6"/>
  <c r="Y36" i="6"/>
  <c r="Y37" i="6"/>
  <c r="R41" i="6"/>
  <c r="V41" i="6"/>
  <c r="AA35" i="3"/>
  <c r="AB35" i="3" s="1"/>
  <c r="AC35" i="3" s="1"/>
  <c r="AA38" i="3"/>
  <c r="AB38" i="3" s="1"/>
  <c r="AC38" i="3" s="1"/>
  <c r="AA45" i="3"/>
  <c r="AB45" i="3" s="1"/>
  <c r="AC45" i="3" s="1"/>
  <c r="Z36" i="6" l="1"/>
  <c r="AA36" i="6" s="1"/>
  <c r="AM36" i="6"/>
  <c r="AC36" i="6"/>
  <c r="AH36" i="6" s="1"/>
  <c r="AK18" i="6"/>
  <c r="AN18" i="6"/>
  <c r="AL18" i="6"/>
  <c r="AK16" i="6"/>
  <c r="AN16" i="6"/>
  <c r="AL16" i="6"/>
  <c r="AK14" i="6"/>
  <c r="AN14" i="6"/>
  <c r="AL14" i="6"/>
  <c r="AK12" i="6"/>
  <c r="AN12" i="6"/>
  <c r="AL12" i="6"/>
  <c r="AK10" i="6"/>
  <c r="AN10" i="6"/>
  <c r="AL10" i="6"/>
  <c r="AK8" i="6"/>
  <c r="AN8" i="6"/>
  <c r="AL8" i="6"/>
  <c r="AS21" i="6"/>
  <c r="Z35" i="6"/>
  <c r="AC35" i="6"/>
  <c r="AH35" i="6" s="1"/>
  <c r="AM35" i="6"/>
  <c r="AS35" i="6" s="1"/>
  <c r="Z33" i="6"/>
  <c r="AA33" i="6" s="1"/>
  <c r="AM33" i="6"/>
  <c r="AC33" i="6"/>
  <c r="AH33" i="6" s="1"/>
  <c r="Z21" i="6"/>
  <c r="AC21" i="6"/>
  <c r="AH21" i="6" s="1"/>
  <c r="AM21" i="6"/>
  <c r="AM41" i="6" s="1"/>
  <c r="AN17" i="6"/>
  <c r="AL17" i="6"/>
  <c r="AK17" i="6"/>
  <c r="AS17" i="6" s="1"/>
  <c r="AN15" i="6"/>
  <c r="AL15" i="6"/>
  <c r="AK15" i="6"/>
  <c r="AN13" i="6"/>
  <c r="AL13" i="6"/>
  <c r="AK13" i="6"/>
  <c r="AS13" i="6" s="1"/>
  <c r="AN11" i="6"/>
  <c r="AL11" i="6"/>
  <c r="AK11" i="6"/>
  <c r="AN9" i="6"/>
  <c r="AL9" i="6"/>
  <c r="AK9" i="6"/>
  <c r="AS9" i="6" s="1"/>
  <c r="AN7" i="6"/>
  <c r="AL7" i="6"/>
  <c r="AK7" i="6"/>
  <c r="AK6" i="6"/>
  <c r="AN6" i="6"/>
  <c r="AL6" i="6"/>
  <c r="AN36" i="6"/>
  <c r="AL36" i="6"/>
  <c r="AK36" i="6"/>
  <c r="AS33" i="6"/>
  <c r="AR13" i="6"/>
  <c r="AI13" i="6" s="1"/>
  <c r="AR9" i="6"/>
  <c r="AI9" i="6" s="1"/>
  <c r="AR17" i="6"/>
  <c r="AI17" i="6" s="1"/>
  <c r="AH6" i="6"/>
  <c r="AB36" i="6"/>
  <c r="AA35" i="6"/>
  <c r="AB35" i="6"/>
  <c r="AB33" i="6"/>
  <c r="AA21" i="6"/>
  <c r="AB21" i="6"/>
  <c r="U41" i="6"/>
  <c r="Y41" i="6"/>
  <c r="AA42" i="3"/>
  <c r="AB42" i="3" s="1"/>
  <c r="AC42" i="3" s="1"/>
  <c r="AA39" i="3"/>
  <c r="AB39" i="3" s="1"/>
  <c r="AC39" i="3" s="1"/>
  <c r="AA43" i="3"/>
  <c r="AB43" i="3" s="1"/>
  <c r="AC43" i="3" s="1"/>
  <c r="AA31" i="3"/>
  <c r="AB31" i="3" s="1"/>
  <c r="AC31" i="3" s="1"/>
  <c r="AA27" i="3"/>
  <c r="AB27" i="3" s="1"/>
  <c r="AC27" i="3" s="1"/>
  <c r="AA25" i="3"/>
  <c r="AB25" i="3" s="1"/>
  <c r="AC25" i="3" s="1"/>
  <c r="AA36" i="3"/>
  <c r="AB36" i="3" s="1"/>
  <c r="AC36" i="3" s="1"/>
  <c r="AL41" i="6" l="1"/>
  <c r="AS6" i="6"/>
  <c r="AR6" i="6" s="1"/>
  <c r="AI6" i="6" s="1"/>
  <c r="AJ6" i="6" s="1"/>
  <c r="AO6" i="6" s="1"/>
  <c r="AK41" i="6"/>
  <c r="AS8" i="6"/>
  <c r="AR8" i="6" s="1"/>
  <c r="AI8" i="6" s="1"/>
  <c r="AO8" i="6" s="1"/>
  <c r="AS12" i="6"/>
  <c r="AR12" i="6" s="1"/>
  <c r="AI12" i="6" s="1"/>
  <c r="AS16" i="6"/>
  <c r="AR16" i="6" s="1"/>
  <c r="AI16" i="6" s="1"/>
  <c r="Z41" i="6"/>
  <c r="AA41" i="6"/>
  <c r="AH40" i="6" s="1"/>
  <c r="AS36" i="6"/>
  <c r="AN41" i="6"/>
  <c r="AS7" i="6"/>
  <c r="AR7" i="6" s="1"/>
  <c r="AI7" i="6" s="1"/>
  <c r="AS11" i="6"/>
  <c r="AR11" i="6" s="1"/>
  <c r="AI11" i="6" s="1"/>
  <c r="AJ11" i="6" s="1"/>
  <c r="AO11" i="6" s="1"/>
  <c r="AS15" i="6"/>
  <c r="AR15" i="6" s="1"/>
  <c r="AI15" i="6" s="1"/>
  <c r="AS10" i="6"/>
  <c r="AR10" i="6" s="1"/>
  <c r="AI10" i="6" s="1"/>
  <c r="AS14" i="6"/>
  <c r="AR14" i="6" s="1"/>
  <c r="AI14" i="6" s="1"/>
  <c r="AS18" i="6"/>
  <c r="AR18" i="6" s="1"/>
  <c r="AI18" i="6" s="1"/>
  <c r="AB41" i="6"/>
  <c r="AR21" i="6"/>
  <c r="AI21" i="6" s="1"/>
  <c r="AR33" i="6"/>
  <c r="AI33" i="6" s="1"/>
  <c r="AR35" i="6"/>
  <c r="AI35" i="6" s="1"/>
  <c r="AR36" i="6"/>
  <c r="AI36" i="6" s="1"/>
  <c r="AJ16" i="6"/>
  <c r="AO16" i="6" s="1"/>
  <c r="AJ17" i="6"/>
  <c r="AO17" i="6" s="1"/>
  <c r="AJ18" i="6"/>
  <c r="AO18" i="6" s="1"/>
  <c r="AJ7" i="6"/>
  <c r="AO7" i="6" s="1"/>
  <c r="AJ8" i="6"/>
  <c r="AJ10" i="6"/>
  <c r="AO10" i="6" s="1"/>
  <c r="AJ12" i="6"/>
  <c r="AO12" i="6" s="1"/>
  <c r="AJ15" i="6"/>
  <c r="AO15" i="6" s="1"/>
  <c r="AJ9" i="6"/>
  <c r="AO9" i="6"/>
  <c r="AJ13" i="6"/>
  <c r="AO13" i="6" s="1"/>
  <c r="AJ14" i="6"/>
  <c r="AO14" i="6" s="1"/>
  <c r="C59" i="5"/>
  <c r="B59" i="5"/>
  <c r="D57" i="5"/>
  <c r="D56" i="5"/>
  <c r="D58" i="5"/>
  <c r="D55" i="5"/>
  <c r="D54" i="5"/>
  <c r="AI41" i="6" l="1"/>
  <c r="AH41" i="6"/>
  <c r="AC41" i="6"/>
  <c r="AJ36" i="6"/>
  <c r="AO36" i="6" s="1"/>
  <c r="AJ35" i="6"/>
  <c r="AO35" i="6" s="1"/>
  <c r="AJ33" i="6"/>
  <c r="AO33" i="6" s="1"/>
  <c r="AJ21" i="6"/>
  <c r="AO21" i="6" s="1"/>
  <c r="D59" i="5"/>
  <c r="AA41" i="3"/>
  <c r="AB41" i="3" s="1"/>
  <c r="AC41" i="3" s="1"/>
  <c r="I46" i="5"/>
  <c r="I45" i="5"/>
  <c r="O45" i="5" s="1"/>
  <c r="I44" i="5"/>
  <c r="O44" i="5" s="1"/>
  <c r="AO41" i="6" l="1"/>
  <c r="AT41" i="6" s="1"/>
  <c r="AJ41" i="6"/>
  <c r="H46" i="5"/>
  <c r="AA24" i="3" l="1"/>
  <c r="AB24" i="3" s="1"/>
  <c r="AC24" i="3" s="1"/>
  <c r="AA33" i="3"/>
  <c r="AB33" i="3" s="1"/>
  <c r="AC33" i="3" s="1"/>
  <c r="AA23" i="3"/>
  <c r="AB23" i="3" s="1"/>
  <c r="AC23" i="3" s="1"/>
  <c r="AA37" i="3"/>
  <c r="AB37" i="3" s="1"/>
  <c r="AC37" i="3" s="1"/>
  <c r="AA40" i="3"/>
  <c r="AB40" i="3" s="1"/>
  <c r="AC40" i="3" s="1"/>
  <c r="AA30" i="3"/>
  <c r="AB30" i="3" s="1"/>
  <c r="AC30" i="3" s="1"/>
  <c r="AA28" i="3" l="1"/>
  <c r="AB28" i="3" s="1"/>
  <c r="AC28" i="3" s="1"/>
  <c r="AA32" i="3"/>
  <c r="AB32" i="3" s="1"/>
  <c r="AC32" i="3" s="1"/>
  <c r="AD20" i="3" l="1"/>
  <c r="N46" i="5" l="1"/>
  <c r="O46" i="5"/>
  <c r="I42" i="3" l="1"/>
  <c r="E42" i="3"/>
  <c r="I39" i="3"/>
  <c r="E39" i="3"/>
  <c r="I24" i="3"/>
  <c r="E24" i="3"/>
  <c r="I23" i="3"/>
  <c r="E23" i="3"/>
  <c r="J20" i="3"/>
  <c r="R20" i="3"/>
  <c r="L20" i="3" l="1"/>
  <c r="K20" i="3"/>
  <c r="O20" i="3"/>
  <c r="Q20" i="3"/>
  <c r="P20" i="3"/>
  <c r="X20" i="3" l="1"/>
  <c r="W20" i="3" s="1"/>
  <c r="M20" i="3" s="1"/>
  <c r="N20" i="3" s="1"/>
  <c r="S20" i="3" s="1"/>
  <c r="V20" i="3" s="1"/>
  <c r="Z47" i="3" l="1"/>
  <c r="Y47" i="3"/>
  <c r="D47" i="3"/>
  <c r="C47" i="3"/>
  <c r="B47" i="3"/>
  <c r="J45" i="3"/>
  <c r="E45" i="3"/>
  <c r="J42" i="3"/>
  <c r="K42" i="3" s="1"/>
  <c r="Q42" i="3"/>
  <c r="O42" i="3"/>
  <c r="R39" i="3"/>
  <c r="Q39" i="3"/>
  <c r="P39" i="3"/>
  <c r="O39" i="3"/>
  <c r="J39" i="3"/>
  <c r="L39" i="3" s="1"/>
  <c r="AD35" i="3"/>
  <c r="AD32" i="3"/>
  <c r="R24" i="3"/>
  <c r="Q24" i="3"/>
  <c r="P24" i="3"/>
  <c r="O24" i="3"/>
  <c r="J24" i="3"/>
  <c r="K24" i="3" s="1"/>
  <c r="AA47" i="3"/>
  <c r="R23" i="3"/>
  <c r="Q23" i="3"/>
  <c r="P23" i="3"/>
  <c r="O23" i="3"/>
  <c r="J23" i="3"/>
  <c r="Z22" i="3"/>
  <c r="Y22" i="3"/>
  <c r="AA21" i="3"/>
  <c r="AB21" i="3" s="1"/>
  <c r="AC21" i="3" s="1"/>
  <c r="R21" i="3"/>
  <c r="Q21" i="3"/>
  <c r="P21" i="3"/>
  <c r="O21" i="3"/>
  <c r="J21" i="3"/>
  <c r="K21" i="3" s="1"/>
  <c r="AA19" i="3"/>
  <c r="AB19" i="3" s="1"/>
  <c r="AC19" i="3" s="1"/>
  <c r="R19" i="3"/>
  <c r="Q19" i="3"/>
  <c r="P19" i="3"/>
  <c r="O19" i="3"/>
  <c r="J19" i="3"/>
  <c r="K19" i="3" s="1"/>
  <c r="AA18" i="3"/>
  <c r="AB18" i="3" s="1"/>
  <c r="AC18" i="3" s="1"/>
  <c r="R18" i="3"/>
  <c r="Q18" i="3"/>
  <c r="P18" i="3"/>
  <c r="O18" i="3"/>
  <c r="J18" i="3"/>
  <c r="K18" i="3" s="1"/>
  <c r="AA17" i="3"/>
  <c r="AB17" i="3" s="1"/>
  <c r="AC17" i="3" s="1"/>
  <c r="AA16" i="3"/>
  <c r="AB16" i="3" s="1"/>
  <c r="AC16" i="3" s="1"/>
  <c r="AA15" i="3"/>
  <c r="AB15" i="3" s="1"/>
  <c r="AC15" i="3" s="1"/>
  <c r="AA14" i="3"/>
  <c r="AB14" i="3" s="1"/>
  <c r="AC14" i="3" s="1"/>
  <c r="AA13" i="3"/>
  <c r="AB13" i="3" s="1"/>
  <c r="AC13" i="3" s="1"/>
  <c r="AA12" i="3"/>
  <c r="AB12" i="3" s="1"/>
  <c r="AA11" i="3"/>
  <c r="AB11" i="3" s="1"/>
  <c r="AA10" i="3"/>
  <c r="AB10" i="3" s="1"/>
  <c r="AA9" i="3"/>
  <c r="AB9" i="3" s="1"/>
  <c r="AA8" i="3"/>
  <c r="AB8" i="3" s="1"/>
  <c r="AA7" i="3"/>
  <c r="AA22" i="3" l="1"/>
  <c r="U24" i="3"/>
  <c r="K39" i="3"/>
  <c r="U39" i="3"/>
  <c r="T39" i="3" s="1"/>
  <c r="M39" i="3" s="1"/>
  <c r="AC8" i="3"/>
  <c r="AD8" i="3" s="1"/>
  <c r="AC9" i="3"/>
  <c r="AD9" i="3" s="1"/>
  <c r="AC10" i="3"/>
  <c r="AD10" i="3" s="1"/>
  <c r="AC11" i="3"/>
  <c r="AD11" i="3" s="1"/>
  <c r="AC12" i="3"/>
  <c r="AD12" i="3" s="1"/>
  <c r="AB7" i="3"/>
  <c r="L18" i="3"/>
  <c r="AD18" i="3"/>
  <c r="L19" i="3"/>
  <c r="AD19" i="3"/>
  <c r="L21" i="3"/>
  <c r="AD21" i="3"/>
  <c r="AD24" i="3"/>
  <c r="AD27" i="3"/>
  <c r="AD13" i="3"/>
  <c r="AD14" i="3"/>
  <c r="AD15" i="3"/>
  <c r="AD16" i="3"/>
  <c r="AD17" i="3"/>
  <c r="AI18" i="3"/>
  <c r="AI19" i="3"/>
  <c r="AI21" i="3"/>
  <c r="AD26" i="3"/>
  <c r="L23" i="3"/>
  <c r="AB47" i="3"/>
  <c r="AA48" i="3"/>
  <c r="L24" i="3"/>
  <c r="AD25" i="3"/>
  <c r="AD28" i="3"/>
  <c r="AD29" i="3"/>
  <c r="AD30" i="3"/>
  <c r="AD31" i="3"/>
  <c r="AD33" i="3"/>
  <c r="K23" i="3"/>
  <c r="U23" i="3"/>
  <c r="AD34" i="3"/>
  <c r="Y48" i="3"/>
  <c r="AD36" i="3"/>
  <c r="AD37" i="3"/>
  <c r="AD38" i="3"/>
  <c r="AD39" i="3"/>
  <c r="AD40" i="3"/>
  <c r="R42" i="3"/>
  <c r="AD42" i="3"/>
  <c r="AD44" i="3"/>
  <c r="AD41" i="3"/>
  <c r="L42" i="3"/>
  <c r="P42" i="3"/>
  <c r="AD43" i="3"/>
  <c r="AD45" i="3"/>
  <c r="AD46" i="3"/>
  <c r="Z48" i="3"/>
  <c r="N39" i="3" l="1"/>
  <c r="S39" i="3" s="1"/>
  <c r="AE39" i="3"/>
  <c r="AF39" i="3"/>
  <c r="T24" i="3"/>
  <c r="M24" i="3" s="1"/>
  <c r="AE24" i="3" s="1"/>
  <c r="U42" i="3"/>
  <c r="T42" i="3" s="1"/>
  <c r="M42" i="3" s="1"/>
  <c r="AD23" i="3"/>
  <c r="AD49" i="3" s="1"/>
  <c r="AG53" i="3" s="1"/>
  <c r="AC47" i="3"/>
  <c r="AD47" i="3" s="1"/>
  <c r="AB22" i="3"/>
  <c r="AB48" i="3" s="1"/>
  <c r="AC7" i="3"/>
  <c r="AC22" i="3" s="1"/>
  <c r="T23" i="3"/>
  <c r="M23" i="3" s="1"/>
  <c r="AH21" i="3"/>
  <c r="M21" i="3" s="1"/>
  <c r="AH19" i="3"/>
  <c r="M19" i="3" s="1"/>
  <c r="AH18" i="3"/>
  <c r="M18" i="3" s="1"/>
  <c r="N24" i="3" l="1"/>
  <c r="AF24" i="3" s="1"/>
  <c r="AG24" i="3" s="1"/>
  <c r="AG39" i="3"/>
  <c r="AJ39" i="3" s="1"/>
  <c r="AD7" i="3"/>
  <c r="AD22" i="3" s="1"/>
  <c r="AD48" i="3" s="1"/>
  <c r="AE42" i="3"/>
  <c r="N42" i="3"/>
  <c r="AF42" i="3" s="1"/>
  <c r="N18" i="3"/>
  <c r="S18" i="3" s="1"/>
  <c r="N21" i="3"/>
  <c r="S21" i="3" s="1"/>
  <c r="S24" i="3"/>
  <c r="N19" i="3"/>
  <c r="S19" i="3" s="1"/>
  <c r="AE23" i="3"/>
  <c r="N23" i="3"/>
  <c r="AC48" i="3"/>
  <c r="AJ24" i="3" l="1"/>
  <c r="AG42" i="3"/>
  <c r="AJ42" i="3" s="1"/>
  <c r="AF23" i="3"/>
  <c r="AG23" i="3" s="1"/>
  <c r="AJ23" i="3" s="1"/>
  <c r="S23" i="3"/>
  <c r="S42" i="3"/>
  <c r="X39" i="1" l="1"/>
  <c r="X38" i="1"/>
  <c r="H38" i="2" s="1"/>
  <c r="X37" i="1"/>
  <c r="H37" i="2" s="1"/>
  <c r="X36" i="1"/>
  <c r="H36" i="2" s="1"/>
  <c r="X35" i="1"/>
  <c r="H35" i="2" s="1"/>
  <c r="X34" i="1"/>
  <c r="H34" i="2" s="1"/>
  <c r="X33" i="1"/>
  <c r="H33" i="2" s="1"/>
  <c r="X32" i="1"/>
  <c r="H32" i="2" s="1"/>
  <c r="X31" i="1"/>
  <c r="H31" i="2" s="1"/>
  <c r="X30" i="1"/>
  <c r="H30" i="2" s="1"/>
  <c r="X29" i="1"/>
  <c r="H29" i="2" s="1"/>
  <c r="X28" i="1"/>
  <c r="H28" i="2" s="1"/>
  <c r="X27" i="1"/>
  <c r="H27" i="2" s="1"/>
  <c r="X26" i="1"/>
  <c r="H26" i="2" s="1"/>
  <c r="X25" i="1"/>
  <c r="H25" i="2" s="1"/>
  <c r="X24" i="1"/>
  <c r="H24" i="2" s="1"/>
  <c r="X23" i="1"/>
  <c r="H23" i="2" s="1"/>
  <c r="X22" i="1"/>
  <c r="H22" i="2" s="1"/>
  <c r="X21" i="1"/>
  <c r="H21" i="2" s="1"/>
  <c r="X20" i="1"/>
  <c r="H20" i="2" s="1"/>
  <c r="X19" i="1"/>
  <c r="H19" i="2" s="1"/>
  <c r="X18" i="1"/>
  <c r="H18" i="2" s="1"/>
  <c r="X17" i="1"/>
  <c r="H17" i="2" s="1"/>
  <c r="X16" i="1"/>
  <c r="H16" i="2" s="1"/>
  <c r="X15" i="1"/>
  <c r="H15" i="2" s="1"/>
  <c r="X14" i="1"/>
  <c r="H14" i="2" s="1"/>
  <c r="X13" i="1"/>
  <c r="H13" i="2" s="1"/>
  <c r="X12" i="1"/>
  <c r="H12" i="2" s="1"/>
  <c r="X11" i="1"/>
  <c r="H11" i="2" s="1"/>
  <c r="X10" i="1"/>
  <c r="H10" i="2" s="1"/>
  <c r="X9" i="1"/>
  <c r="H9" i="2" s="1"/>
  <c r="X8" i="1"/>
  <c r="H8" i="2" s="1"/>
  <c r="X7" i="1"/>
  <c r="H7" i="2" s="1"/>
  <c r="X6" i="1"/>
  <c r="H6" i="2" s="1"/>
  <c r="W39" i="1"/>
  <c r="W38" i="1"/>
  <c r="G38" i="2" s="1"/>
  <c r="W37" i="1"/>
  <c r="G37" i="2" s="1"/>
  <c r="W36" i="1"/>
  <c r="G36" i="2" s="1"/>
  <c r="W35" i="1"/>
  <c r="G35" i="2" s="1"/>
  <c r="W34" i="1"/>
  <c r="G34" i="2" s="1"/>
  <c r="W33" i="1"/>
  <c r="G33" i="2" s="1"/>
  <c r="W32" i="1"/>
  <c r="G32" i="2" s="1"/>
  <c r="W31" i="1"/>
  <c r="G31" i="2" s="1"/>
  <c r="W30" i="1"/>
  <c r="G30" i="2" s="1"/>
  <c r="W29" i="1"/>
  <c r="G29" i="2" s="1"/>
  <c r="W28" i="1"/>
  <c r="G28" i="2" s="1"/>
  <c r="W27" i="1"/>
  <c r="G27" i="2" s="1"/>
  <c r="W26" i="1"/>
  <c r="G26" i="2" s="1"/>
  <c r="W25" i="1"/>
  <c r="G25" i="2" s="1"/>
  <c r="W24" i="1"/>
  <c r="G24" i="2" s="1"/>
  <c r="W23" i="1"/>
  <c r="G23" i="2" s="1"/>
  <c r="W22" i="1"/>
  <c r="G22" i="2" s="1"/>
  <c r="W21" i="1"/>
  <c r="G21" i="2" s="1"/>
  <c r="W20" i="1"/>
  <c r="G20" i="2" s="1"/>
  <c r="W19" i="1"/>
  <c r="G19" i="2" s="1"/>
  <c r="W18" i="1"/>
  <c r="G18" i="2" s="1"/>
  <c r="W17" i="1"/>
  <c r="G17" i="2" s="1"/>
  <c r="W16" i="1"/>
  <c r="G16" i="2" s="1"/>
  <c r="W15" i="1"/>
  <c r="G15" i="2" s="1"/>
  <c r="W14" i="1"/>
  <c r="G14" i="2" s="1"/>
  <c r="W13" i="1"/>
  <c r="G13" i="2" s="1"/>
  <c r="W12" i="1"/>
  <c r="G12" i="2" s="1"/>
  <c r="W11" i="1"/>
  <c r="G11" i="2" s="1"/>
  <c r="W10" i="1"/>
  <c r="G10" i="2" s="1"/>
  <c r="W9" i="1"/>
  <c r="G9" i="2" s="1"/>
  <c r="W8" i="1"/>
  <c r="G8" i="2" s="1"/>
  <c r="W7" i="1"/>
  <c r="G7" i="2" s="1"/>
  <c r="W6" i="1"/>
  <c r="G6" i="2" s="1"/>
  <c r="V39" i="1"/>
  <c r="V38" i="1"/>
  <c r="F38" i="2" s="1"/>
  <c r="V37" i="1"/>
  <c r="F37" i="2" s="1"/>
  <c r="V36" i="1"/>
  <c r="F36" i="2" s="1"/>
  <c r="V35" i="1"/>
  <c r="F35" i="2" s="1"/>
  <c r="V34" i="1"/>
  <c r="F34" i="2" s="1"/>
  <c r="V33" i="1"/>
  <c r="F33" i="2" s="1"/>
  <c r="V32" i="1"/>
  <c r="F32" i="2" s="1"/>
  <c r="V31" i="1"/>
  <c r="F31" i="2" s="1"/>
  <c r="V30" i="1"/>
  <c r="F30" i="2" s="1"/>
  <c r="V29" i="1"/>
  <c r="F29" i="2" s="1"/>
  <c r="V28" i="1"/>
  <c r="F28" i="2" s="1"/>
  <c r="V27" i="1"/>
  <c r="F27" i="2" s="1"/>
  <c r="V26" i="1"/>
  <c r="F26" i="2" s="1"/>
  <c r="V25" i="1"/>
  <c r="F25" i="2" s="1"/>
  <c r="V24" i="1"/>
  <c r="F24" i="2" s="1"/>
  <c r="V23" i="1"/>
  <c r="F23" i="2" s="1"/>
  <c r="V22" i="1"/>
  <c r="F22" i="2" s="1"/>
  <c r="V21" i="1"/>
  <c r="F21" i="2" s="1"/>
  <c r="V20" i="1"/>
  <c r="F20" i="2" s="1"/>
  <c r="V19" i="1"/>
  <c r="F19" i="2" s="1"/>
  <c r="V18" i="1"/>
  <c r="F18" i="2" s="1"/>
  <c r="V17" i="1"/>
  <c r="F17" i="2" s="1"/>
  <c r="V16" i="1"/>
  <c r="F16" i="2" s="1"/>
  <c r="V15" i="1"/>
  <c r="F15" i="2" s="1"/>
  <c r="V14" i="1"/>
  <c r="F14" i="2" s="1"/>
  <c r="V13" i="1"/>
  <c r="F13" i="2" s="1"/>
  <c r="V12" i="1"/>
  <c r="F12" i="2" s="1"/>
  <c r="V11" i="1"/>
  <c r="F11" i="2" s="1"/>
  <c r="V10" i="1"/>
  <c r="F10" i="2" s="1"/>
  <c r="V9" i="1"/>
  <c r="F9" i="2" s="1"/>
  <c r="V8" i="1"/>
  <c r="F8" i="2" s="1"/>
  <c r="V7" i="1"/>
  <c r="F7" i="2" s="1"/>
  <c r="V6" i="1"/>
  <c r="F6" i="2" s="1"/>
  <c r="I34" i="1"/>
  <c r="E34" i="1"/>
  <c r="E21" i="1"/>
  <c r="E17" i="1"/>
  <c r="E14" i="1"/>
  <c r="E13" i="1"/>
  <c r="E37" i="1"/>
  <c r="E10" i="1"/>
  <c r="E6" i="1"/>
  <c r="E7" i="1"/>
  <c r="E8" i="1"/>
  <c r="E9" i="1"/>
  <c r="E11" i="1"/>
  <c r="E12" i="1"/>
  <c r="E15" i="1"/>
  <c r="E16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8" i="1"/>
  <c r="E39" i="1"/>
  <c r="T39" i="1"/>
  <c r="T38" i="1"/>
  <c r="D38" i="2" s="1"/>
  <c r="T37" i="1"/>
  <c r="D37" i="2" s="1"/>
  <c r="T36" i="1"/>
  <c r="D36" i="2" s="1"/>
  <c r="T35" i="1"/>
  <c r="D35" i="2" s="1"/>
  <c r="T34" i="1"/>
  <c r="D34" i="2" s="1"/>
  <c r="T33" i="1"/>
  <c r="D33" i="2" s="1"/>
  <c r="T32" i="1"/>
  <c r="D32" i="2" s="1"/>
  <c r="T31" i="1"/>
  <c r="D31" i="2" s="1"/>
  <c r="T30" i="1"/>
  <c r="D30" i="2" s="1"/>
  <c r="T29" i="1"/>
  <c r="D29" i="2" s="1"/>
  <c r="T28" i="1"/>
  <c r="D28" i="2" s="1"/>
  <c r="T27" i="1"/>
  <c r="D27" i="2" s="1"/>
  <c r="T26" i="1"/>
  <c r="D26" i="2" s="1"/>
  <c r="T25" i="1"/>
  <c r="D25" i="2" s="1"/>
  <c r="T24" i="1"/>
  <c r="D24" i="2" s="1"/>
  <c r="T23" i="1"/>
  <c r="D23" i="2" s="1"/>
  <c r="T22" i="1"/>
  <c r="D22" i="2" s="1"/>
  <c r="T21" i="1"/>
  <c r="D21" i="2" s="1"/>
  <c r="T20" i="1"/>
  <c r="D20" i="2" s="1"/>
  <c r="T19" i="1"/>
  <c r="D19" i="2" s="1"/>
  <c r="T18" i="1"/>
  <c r="D18" i="2" s="1"/>
  <c r="T17" i="1"/>
  <c r="D17" i="2" s="1"/>
  <c r="T16" i="1"/>
  <c r="D16" i="2" s="1"/>
  <c r="T15" i="1"/>
  <c r="D15" i="2" s="1"/>
  <c r="T14" i="1"/>
  <c r="D14" i="2" s="1"/>
  <c r="T13" i="1"/>
  <c r="D13" i="2" s="1"/>
  <c r="T12" i="1"/>
  <c r="D12" i="2" s="1"/>
  <c r="T11" i="1"/>
  <c r="D11" i="2" s="1"/>
  <c r="T10" i="1"/>
  <c r="D10" i="2" s="1"/>
  <c r="T9" i="1"/>
  <c r="D9" i="2" s="1"/>
  <c r="T8" i="1"/>
  <c r="D8" i="2" s="1"/>
  <c r="T7" i="1"/>
  <c r="D7" i="2" s="1"/>
  <c r="T6" i="1"/>
  <c r="D6" i="2" s="1"/>
  <c r="S39" i="1"/>
  <c r="S38" i="1"/>
  <c r="C38" i="2" s="1"/>
  <c r="S37" i="1"/>
  <c r="C37" i="2" s="1"/>
  <c r="S36" i="1"/>
  <c r="C36" i="2" s="1"/>
  <c r="S35" i="1"/>
  <c r="C35" i="2" s="1"/>
  <c r="S34" i="1"/>
  <c r="C34" i="2" s="1"/>
  <c r="S33" i="1"/>
  <c r="C33" i="2" s="1"/>
  <c r="S32" i="1"/>
  <c r="C32" i="2" s="1"/>
  <c r="S31" i="1"/>
  <c r="C31" i="2" s="1"/>
  <c r="S30" i="1"/>
  <c r="C30" i="2" s="1"/>
  <c r="S29" i="1"/>
  <c r="C29" i="2" s="1"/>
  <c r="S28" i="1"/>
  <c r="C28" i="2" s="1"/>
  <c r="S27" i="1"/>
  <c r="C27" i="2" s="1"/>
  <c r="S26" i="1"/>
  <c r="C26" i="2" s="1"/>
  <c r="S25" i="1"/>
  <c r="C25" i="2" s="1"/>
  <c r="S24" i="1"/>
  <c r="C24" i="2" s="1"/>
  <c r="S23" i="1"/>
  <c r="C23" i="2" s="1"/>
  <c r="S22" i="1"/>
  <c r="C22" i="2" s="1"/>
  <c r="S21" i="1"/>
  <c r="C21" i="2" s="1"/>
  <c r="S20" i="1"/>
  <c r="C20" i="2" s="1"/>
  <c r="S19" i="1"/>
  <c r="C19" i="2" s="1"/>
  <c r="S18" i="1"/>
  <c r="C18" i="2" s="1"/>
  <c r="S17" i="1"/>
  <c r="C17" i="2" s="1"/>
  <c r="S16" i="1"/>
  <c r="C16" i="2" s="1"/>
  <c r="S15" i="1"/>
  <c r="C15" i="2" s="1"/>
  <c r="S14" i="1"/>
  <c r="C14" i="2" s="1"/>
  <c r="S13" i="1"/>
  <c r="C13" i="2" s="1"/>
  <c r="S12" i="1"/>
  <c r="C12" i="2" s="1"/>
  <c r="S11" i="1"/>
  <c r="C11" i="2" s="1"/>
  <c r="S10" i="1"/>
  <c r="C10" i="2" s="1"/>
  <c r="S9" i="1"/>
  <c r="C9" i="2" s="1"/>
  <c r="S8" i="1"/>
  <c r="C8" i="2" s="1"/>
  <c r="S7" i="1"/>
  <c r="C7" i="2" s="1"/>
  <c r="S6" i="1"/>
  <c r="C6" i="2" s="1"/>
  <c r="R39" i="1"/>
  <c r="R38" i="1"/>
  <c r="R37" i="1"/>
  <c r="B37" i="2" s="1"/>
  <c r="R36" i="1"/>
  <c r="B36" i="2" s="1"/>
  <c r="R35" i="1"/>
  <c r="B35" i="2" s="1"/>
  <c r="R34" i="1"/>
  <c r="B34" i="2" s="1"/>
  <c r="R33" i="1"/>
  <c r="B33" i="2" s="1"/>
  <c r="R32" i="1"/>
  <c r="B32" i="2" s="1"/>
  <c r="R31" i="1"/>
  <c r="B31" i="2" s="1"/>
  <c r="R30" i="1"/>
  <c r="B30" i="2" s="1"/>
  <c r="R29" i="1"/>
  <c r="B29" i="2" s="1"/>
  <c r="R28" i="1"/>
  <c r="B28" i="2" s="1"/>
  <c r="R27" i="1"/>
  <c r="B27" i="2" s="1"/>
  <c r="R26" i="1"/>
  <c r="B26" i="2" s="1"/>
  <c r="R25" i="1"/>
  <c r="B25" i="2" s="1"/>
  <c r="R24" i="1"/>
  <c r="B24" i="2" s="1"/>
  <c r="R23" i="1"/>
  <c r="B23" i="2" s="1"/>
  <c r="R22" i="1"/>
  <c r="B22" i="2" s="1"/>
  <c r="R21" i="1"/>
  <c r="B21" i="2" s="1"/>
  <c r="R20" i="1"/>
  <c r="B20" i="2" s="1"/>
  <c r="R19" i="1"/>
  <c r="B19" i="2" s="1"/>
  <c r="R18" i="1"/>
  <c r="B18" i="2" s="1"/>
  <c r="R17" i="1"/>
  <c r="B17" i="2" s="1"/>
  <c r="R16" i="1"/>
  <c r="B16" i="2" s="1"/>
  <c r="R15" i="1"/>
  <c r="B15" i="2" s="1"/>
  <c r="R14" i="1"/>
  <c r="B14" i="2" s="1"/>
  <c r="R13" i="1"/>
  <c r="B13" i="2" s="1"/>
  <c r="R12" i="1"/>
  <c r="B12" i="2" s="1"/>
  <c r="R11" i="1"/>
  <c r="B11" i="2" s="1"/>
  <c r="R10" i="1"/>
  <c r="B10" i="2" s="1"/>
  <c r="R9" i="1"/>
  <c r="B9" i="2" s="1"/>
  <c r="R8" i="1"/>
  <c r="B8" i="2" s="1"/>
  <c r="R7" i="1"/>
  <c r="B7" i="2" s="1"/>
  <c r="R6" i="1"/>
  <c r="B6" i="2" s="1"/>
  <c r="I26" i="2" l="1"/>
  <c r="M26" i="2" s="1"/>
  <c r="I28" i="2"/>
  <c r="M28" i="2" s="1"/>
  <c r="I30" i="2"/>
  <c r="M30" i="2" s="1"/>
  <c r="I32" i="2"/>
  <c r="M32" i="2" s="1"/>
  <c r="I38" i="2"/>
  <c r="M38" i="2" s="1"/>
  <c r="I16" i="2"/>
  <c r="M16" i="2" s="1"/>
  <c r="I23" i="2"/>
  <c r="M23" i="2" s="1"/>
  <c r="I25" i="2"/>
  <c r="M25" i="2" s="1"/>
  <c r="I29" i="2"/>
  <c r="M29" i="2" s="1"/>
  <c r="I11" i="2"/>
  <c r="M11" i="2" s="1"/>
  <c r="R11" i="2" s="1"/>
  <c r="I19" i="2"/>
  <c r="M19" i="2" s="1"/>
  <c r="O17" i="2"/>
  <c r="P17" i="2"/>
  <c r="N17" i="2"/>
  <c r="O19" i="2"/>
  <c r="P19" i="2"/>
  <c r="N19" i="2"/>
  <c r="O21" i="2"/>
  <c r="P21" i="2"/>
  <c r="N21" i="2"/>
  <c r="P23" i="2"/>
  <c r="N23" i="2"/>
  <c r="O23" i="2"/>
  <c r="P25" i="2"/>
  <c r="N25" i="2"/>
  <c r="O25" i="2"/>
  <c r="P27" i="2"/>
  <c r="N27" i="2"/>
  <c r="O27" i="2"/>
  <c r="P29" i="2"/>
  <c r="O29" i="2"/>
  <c r="N29" i="2"/>
  <c r="P31" i="2"/>
  <c r="O31" i="2"/>
  <c r="N31" i="2"/>
  <c r="P33" i="2"/>
  <c r="O33" i="2"/>
  <c r="N33" i="2"/>
  <c r="P35" i="2"/>
  <c r="O35" i="2"/>
  <c r="N35" i="2"/>
  <c r="P37" i="2"/>
  <c r="O37" i="2"/>
  <c r="N37" i="2"/>
  <c r="E41" i="1"/>
  <c r="P18" i="2"/>
  <c r="N18" i="2"/>
  <c r="O18" i="2"/>
  <c r="P20" i="2"/>
  <c r="N20" i="2"/>
  <c r="O20" i="2"/>
  <c r="P22" i="2"/>
  <c r="N22" i="2"/>
  <c r="O22" i="2"/>
  <c r="O24" i="2"/>
  <c r="P24" i="2"/>
  <c r="N24" i="2"/>
  <c r="O26" i="2"/>
  <c r="P26" i="2"/>
  <c r="N26" i="2"/>
  <c r="O28" i="2"/>
  <c r="P28" i="2"/>
  <c r="N28" i="2"/>
  <c r="P30" i="2"/>
  <c r="O30" i="2"/>
  <c r="N30" i="2"/>
  <c r="P32" i="2"/>
  <c r="O32" i="2"/>
  <c r="N32" i="2"/>
  <c r="P34" i="2"/>
  <c r="O34" i="2"/>
  <c r="N34" i="2"/>
  <c r="R34" i="2" s="1"/>
  <c r="P36" i="2"/>
  <c r="O36" i="2"/>
  <c r="N36" i="2"/>
  <c r="P38" i="2"/>
  <c r="O38" i="2"/>
  <c r="N38" i="2"/>
  <c r="E14" i="2"/>
  <c r="X14" i="2" s="1"/>
  <c r="E11" i="2"/>
  <c r="V11" i="2" s="1"/>
  <c r="I9" i="2"/>
  <c r="M9" i="2" s="1"/>
  <c r="R9" i="2" s="1"/>
  <c r="E15" i="2"/>
  <c r="V15" i="2" s="1"/>
  <c r="E16" i="2"/>
  <c r="X16" i="2" s="1"/>
  <c r="I12" i="2"/>
  <c r="M12" i="2" s="1"/>
  <c r="E12" i="2"/>
  <c r="X12" i="2" s="1"/>
  <c r="I8" i="2"/>
  <c r="M8" i="2" s="1"/>
  <c r="E8" i="2"/>
  <c r="X8" i="2" s="1"/>
  <c r="E9" i="2"/>
  <c r="V9" i="2" s="1"/>
  <c r="I13" i="2"/>
  <c r="M13" i="2" s="1"/>
  <c r="R13" i="2" s="1"/>
  <c r="E13" i="2"/>
  <c r="V13" i="2" s="1"/>
  <c r="E7" i="2"/>
  <c r="V7" i="2" s="1"/>
  <c r="I14" i="2"/>
  <c r="M14" i="2" s="1"/>
  <c r="I10" i="2"/>
  <c r="M10" i="2" s="1"/>
  <c r="E10" i="2"/>
  <c r="X10" i="2" s="1"/>
  <c r="I15" i="2"/>
  <c r="M15" i="2" s="1"/>
  <c r="R15" i="2" s="1"/>
  <c r="I7" i="2"/>
  <c r="M7" i="2" s="1"/>
  <c r="R7" i="2" s="1"/>
  <c r="I18" i="2"/>
  <c r="M18" i="2" s="1"/>
  <c r="I37" i="2"/>
  <c r="W37" i="2" s="1"/>
  <c r="I17" i="2"/>
  <c r="M17" i="2" s="1"/>
  <c r="I36" i="2"/>
  <c r="M36" i="2" s="1"/>
  <c r="I33" i="2"/>
  <c r="I35" i="2"/>
  <c r="I34" i="2"/>
  <c r="M34" i="2" s="1"/>
  <c r="I24" i="2"/>
  <c r="M24" i="2" s="1"/>
  <c r="F42" i="2"/>
  <c r="I21" i="2"/>
  <c r="M21" i="2" s="1"/>
  <c r="I27" i="2"/>
  <c r="M27" i="2" s="1"/>
  <c r="E18" i="2"/>
  <c r="X18" i="2" s="1"/>
  <c r="E38" i="2"/>
  <c r="X38" i="2" s="1"/>
  <c r="E17" i="2"/>
  <c r="U17" i="2" s="1"/>
  <c r="E28" i="2"/>
  <c r="X28" i="2" s="1"/>
  <c r="E32" i="2"/>
  <c r="U32" i="2" s="1"/>
  <c r="E36" i="2"/>
  <c r="U36" i="2" s="1"/>
  <c r="I31" i="2"/>
  <c r="M31" i="2" s="1"/>
  <c r="E31" i="2"/>
  <c r="U31" i="2" s="1"/>
  <c r="E34" i="2"/>
  <c r="V34" i="2" s="1"/>
  <c r="E30" i="2"/>
  <c r="V30" i="2" s="1"/>
  <c r="E19" i="2"/>
  <c r="U19" i="2" s="1"/>
  <c r="E29" i="2"/>
  <c r="X29" i="2" s="1"/>
  <c r="E21" i="2"/>
  <c r="U21" i="2" s="1"/>
  <c r="E23" i="2"/>
  <c r="U23" i="2" s="1"/>
  <c r="E26" i="2"/>
  <c r="X26" i="2" s="1"/>
  <c r="E20" i="2"/>
  <c r="X20" i="2" s="1"/>
  <c r="E25" i="2"/>
  <c r="X25" i="2" s="1"/>
  <c r="I22" i="2"/>
  <c r="M22" i="2" s="1"/>
  <c r="G42" i="2"/>
  <c r="E22" i="2"/>
  <c r="V22" i="2" s="1"/>
  <c r="I20" i="2"/>
  <c r="M20" i="2" s="1"/>
  <c r="H42" i="2"/>
  <c r="D42" i="2"/>
  <c r="C42" i="2"/>
  <c r="B42" i="2"/>
  <c r="W36" i="2"/>
  <c r="J36" i="2"/>
  <c r="K36" i="2" s="1"/>
  <c r="X7" i="2"/>
  <c r="U7" i="2"/>
  <c r="J7" i="2"/>
  <c r="J8" i="2"/>
  <c r="R8" i="2"/>
  <c r="W9" i="2"/>
  <c r="R10" i="2"/>
  <c r="W11" i="2"/>
  <c r="J12" i="2"/>
  <c r="R12" i="2"/>
  <c r="W13" i="2"/>
  <c r="J14" i="2"/>
  <c r="R14" i="2"/>
  <c r="W15" i="2"/>
  <c r="J16" i="2"/>
  <c r="R16" i="2"/>
  <c r="W19" i="2"/>
  <c r="J20" i="2"/>
  <c r="J21" i="2"/>
  <c r="J22" i="2"/>
  <c r="J23" i="2"/>
  <c r="J25" i="2"/>
  <c r="E6" i="2"/>
  <c r="I6" i="2"/>
  <c r="M6" i="2" s="1"/>
  <c r="V8" i="2"/>
  <c r="X9" i="2"/>
  <c r="U9" i="2"/>
  <c r="V10" i="2"/>
  <c r="X11" i="2"/>
  <c r="U11" i="2"/>
  <c r="V12" i="2"/>
  <c r="X13" i="2"/>
  <c r="U13" i="2"/>
  <c r="V14" i="2"/>
  <c r="X15" i="2"/>
  <c r="U15" i="2"/>
  <c r="X17" i="2"/>
  <c r="V18" i="2"/>
  <c r="X19" i="2"/>
  <c r="V20" i="2"/>
  <c r="X21" i="2"/>
  <c r="U22" i="2"/>
  <c r="X23" i="2"/>
  <c r="W24" i="2"/>
  <c r="U25" i="2"/>
  <c r="V25" i="2"/>
  <c r="J28" i="2"/>
  <c r="W29" i="2"/>
  <c r="W30" i="2"/>
  <c r="J31" i="2"/>
  <c r="E24" i="2"/>
  <c r="V26" i="2"/>
  <c r="V28" i="2"/>
  <c r="U29" i="2"/>
  <c r="X30" i="2"/>
  <c r="U30" i="2"/>
  <c r="X31" i="2"/>
  <c r="J33" i="2"/>
  <c r="J35" i="2"/>
  <c r="E27" i="2"/>
  <c r="R32" i="2"/>
  <c r="X34" i="2"/>
  <c r="W34" i="2"/>
  <c r="E35" i="2"/>
  <c r="U38" i="2"/>
  <c r="V38" i="2"/>
  <c r="X32" i="2"/>
  <c r="E33" i="2"/>
  <c r="U34" i="2"/>
  <c r="X36" i="2"/>
  <c r="E37" i="2"/>
  <c r="J38" i="2"/>
  <c r="V32" i="2" l="1"/>
  <c r="U26" i="2"/>
  <c r="W31" i="2"/>
  <c r="W28" i="2"/>
  <c r="J24" i="2"/>
  <c r="V21" i="2"/>
  <c r="V19" i="2"/>
  <c r="V17" i="2"/>
  <c r="U10" i="2"/>
  <c r="W25" i="2"/>
  <c r="W21" i="2"/>
  <c r="W16" i="2"/>
  <c r="AA16" i="2" s="1"/>
  <c r="W14" i="2"/>
  <c r="W12" i="2"/>
  <c r="AA12" i="2" s="1"/>
  <c r="J11" i="2"/>
  <c r="W8" i="2"/>
  <c r="AA8" i="2" s="1"/>
  <c r="W7" i="2"/>
  <c r="J32" i="2"/>
  <c r="W32" i="2"/>
  <c r="J10" i="2"/>
  <c r="K10" i="2" s="1"/>
  <c r="V16" i="2"/>
  <c r="J17" i="2"/>
  <c r="K17" i="2" s="1"/>
  <c r="W27" i="2"/>
  <c r="W38" i="2"/>
  <c r="V36" i="2"/>
  <c r="J34" i="2"/>
  <c r="L34" i="2" s="1"/>
  <c r="B35" i="5" s="1"/>
  <c r="V31" i="2"/>
  <c r="V29" i="2"/>
  <c r="AA29" i="2" s="1"/>
  <c r="U28" i="2"/>
  <c r="J30" i="2"/>
  <c r="L30" i="2" s="1"/>
  <c r="B31" i="5" s="1"/>
  <c r="J29" i="2"/>
  <c r="J27" i="2"/>
  <c r="K27" i="2" s="1"/>
  <c r="J26" i="2"/>
  <c r="V23" i="2"/>
  <c r="X22" i="2"/>
  <c r="U20" i="2"/>
  <c r="AA20" i="2" s="1"/>
  <c r="U16" i="2"/>
  <c r="U14" i="2"/>
  <c r="U12" i="2"/>
  <c r="U8" i="2"/>
  <c r="W23" i="2"/>
  <c r="W22" i="2"/>
  <c r="AA22" i="2" s="1"/>
  <c r="J19" i="2"/>
  <c r="W18" i="2"/>
  <c r="AA18" i="2" s="1"/>
  <c r="W17" i="2"/>
  <c r="J15" i="2"/>
  <c r="K15" i="2" s="1"/>
  <c r="J13" i="2"/>
  <c r="W10" i="2"/>
  <c r="J9" i="2"/>
  <c r="R36" i="2"/>
  <c r="L36" i="2"/>
  <c r="B37" i="5" s="1"/>
  <c r="W26" i="2"/>
  <c r="AA26" i="2" s="1"/>
  <c r="W20" i="2"/>
  <c r="W35" i="2"/>
  <c r="M35" i="2"/>
  <c r="W33" i="2"/>
  <c r="M33" i="2"/>
  <c r="R33" i="2" s="1"/>
  <c r="J45" i="2"/>
  <c r="L45" i="2" s="1"/>
  <c r="O43" i="2"/>
  <c r="P43" i="2"/>
  <c r="N43" i="2"/>
  <c r="J37" i="2"/>
  <c r="K37" i="2" s="1"/>
  <c r="M37" i="2"/>
  <c r="J18" i="2"/>
  <c r="K18" i="2" s="1"/>
  <c r="U18" i="2"/>
  <c r="AA36" i="2"/>
  <c r="Z36" i="2" s="1"/>
  <c r="S36" i="2" s="1"/>
  <c r="C37" i="5" s="1"/>
  <c r="P42" i="2"/>
  <c r="B45" i="5" s="1"/>
  <c r="H45" i="5" s="1"/>
  <c r="N45" i="5" s="1"/>
  <c r="AA31" i="2"/>
  <c r="L38" i="2"/>
  <c r="B39" i="5" s="1"/>
  <c r="K38" i="2"/>
  <c r="U37" i="2"/>
  <c r="V37" i="2"/>
  <c r="X37" i="2"/>
  <c r="AA38" i="2"/>
  <c r="U35" i="2"/>
  <c r="X35" i="2"/>
  <c r="V35" i="2"/>
  <c r="K34" i="2"/>
  <c r="AA34" i="2"/>
  <c r="U27" i="2"/>
  <c r="X27" i="2"/>
  <c r="V27" i="2"/>
  <c r="L35" i="2"/>
  <c r="B36" i="5" s="1"/>
  <c r="K35" i="2"/>
  <c r="AA30" i="2"/>
  <c r="AA28" i="2"/>
  <c r="R37" i="2"/>
  <c r="L31" i="2"/>
  <c r="B32" i="5" s="1"/>
  <c r="K31" i="2"/>
  <c r="K30" i="2"/>
  <c r="R30" i="2"/>
  <c r="L29" i="2"/>
  <c r="K29" i="2"/>
  <c r="K28" i="2"/>
  <c r="L28" i="2"/>
  <c r="R28" i="2"/>
  <c r="L27" i="2"/>
  <c r="B28" i="5" s="1"/>
  <c r="H28" i="5" s="1"/>
  <c r="N28" i="5" s="1"/>
  <c r="K26" i="2"/>
  <c r="L26" i="2"/>
  <c r="B27" i="5" s="1"/>
  <c r="R26" i="2"/>
  <c r="AA15" i="2"/>
  <c r="AA13" i="2"/>
  <c r="AA11" i="2"/>
  <c r="AA9" i="2"/>
  <c r="I42" i="2"/>
  <c r="J6" i="2"/>
  <c r="W6" i="2"/>
  <c r="R25" i="2"/>
  <c r="L23" i="2"/>
  <c r="B24" i="5" s="1"/>
  <c r="K23" i="2"/>
  <c r="K22" i="2"/>
  <c r="L22" i="2"/>
  <c r="B23" i="5" s="1"/>
  <c r="R22" i="2"/>
  <c r="L21" i="2"/>
  <c r="B22" i="5" s="1"/>
  <c r="H22" i="5" s="1"/>
  <c r="N22" i="5" s="1"/>
  <c r="K21" i="2"/>
  <c r="K20" i="2"/>
  <c r="L20" i="2"/>
  <c r="B21" i="5" s="1"/>
  <c r="H21" i="5" s="1"/>
  <c r="N21" i="5" s="1"/>
  <c r="R20" i="2"/>
  <c r="L19" i="2"/>
  <c r="B20" i="5" s="1"/>
  <c r="H20" i="5" s="1"/>
  <c r="N20" i="5" s="1"/>
  <c r="K19" i="2"/>
  <c r="R18" i="2"/>
  <c r="L17" i="2"/>
  <c r="B18" i="5" s="1"/>
  <c r="L15" i="2"/>
  <c r="L13" i="2"/>
  <c r="B14" i="5" s="1"/>
  <c r="H14" i="5" s="1"/>
  <c r="N14" i="5" s="1"/>
  <c r="K13" i="2"/>
  <c r="L11" i="2"/>
  <c r="K11" i="2"/>
  <c r="L9" i="2"/>
  <c r="B10" i="5" s="1"/>
  <c r="H10" i="5" s="1"/>
  <c r="N10" i="5" s="1"/>
  <c r="K9" i="2"/>
  <c r="R38" i="2"/>
  <c r="U33" i="2"/>
  <c r="V33" i="2"/>
  <c r="X33" i="2"/>
  <c r="AA32" i="2"/>
  <c r="R35" i="2"/>
  <c r="L33" i="2"/>
  <c r="B34" i="5" s="1"/>
  <c r="K33" i="2"/>
  <c r="X24" i="2"/>
  <c r="V24" i="2"/>
  <c r="U24" i="2"/>
  <c r="N42" i="2"/>
  <c r="B43" i="5" s="1"/>
  <c r="L37" i="2"/>
  <c r="B38" i="5" s="1"/>
  <c r="R31" i="2"/>
  <c r="R29" i="2"/>
  <c r="R27" i="2"/>
  <c r="O42" i="2"/>
  <c r="B44" i="5" s="1"/>
  <c r="H44" i="5" s="1"/>
  <c r="N44" i="5" s="1"/>
  <c r="AA25" i="2"/>
  <c r="K24" i="2"/>
  <c r="L24" i="2"/>
  <c r="B25" i="5" s="1"/>
  <c r="R24" i="2"/>
  <c r="AA23" i="2"/>
  <c r="AA21" i="2"/>
  <c r="AA19" i="2"/>
  <c r="AA17" i="2"/>
  <c r="AA14" i="2"/>
  <c r="AA10" i="2"/>
  <c r="E42" i="2"/>
  <c r="X6" i="2"/>
  <c r="V6" i="2"/>
  <c r="U6" i="2"/>
  <c r="L25" i="2"/>
  <c r="K25" i="2"/>
  <c r="R23" i="2"/>
  <c r="R21" i="2"/>
  <c r="R19" i="2"/>
  <c r="R17" i="2"/>
  <c r="L16" i="2"/>
  <c r="B17" i="5" s="1"/>
  <c r="H17" i="5" s="1"/>
  <c r="N17" i="5" s="1"/>
  <c r="K16" i="2"/>
  <c r="L14" i="2"/>
  <c r="K14" i="2"/>
  <c r="L12" i="2"/>
  <c r="B13" i="5" s="1"/>
  <c r="H13" i="5" s="1"/>
  <c r="N13" i="5" s="1"/>
  <c r="K12" i="2"/>
  <c r="L10" i="2"/>
  <c r="L8" i="2"/>
  <c r="B9" i="5" s="1"/>
  <c r="H9" i="5" s="1"/>
  <c r="N9" i="5" s="1"/>
  <c r="K8" i="2"/>
  <c r="L7" i="2"/>
  <c r="B8" i="5" s="1"/>
  <c r="H8" i="5" s="1"/>
  <c r="N8" i="5" s="1"/>
  <c r="K7" i="2"/>
  <c r="AA7" i="2"/>
  <c r="K32" i="2" l="1"/>
  <c r="L32" i="2"/>
  <c r="B33" i="5" s="1"/>
  <c r="H33" i="5" s="1"/>
  <c r="N33" i="5" s="1"/>
  <c r="Z14" i="2"/>
  <c r="S14" i="2" s="1"/>
  <c r="C15" i="5" s="1"/>
  <c r="I15" i="5" s="1"/>
  <c r="O15" i="5" s="1"/>
  <c r="B15" i="5"/>
  <c r="H15" i="5" s="1"/>
  <c r="N15" i="5" s="1"/>
  <c r="Z25" i="2"/>
  <c r="S25" i="2" s="1"/>
  <c r="C26" i="5" s="1"/>
  <c r="B26" i="5"/>
  <c r="Z11" i="2"/>
  <c r="S11" i="2" s="1"/>
  <c r="C12" i="5" s="1"/>
  <c r="I12" i="5" s="1"/>
  <c r="O12" i="5" s="1"/>
  <c r="B12" i="5"/>
  <c r="H12" i="5" s="1"/>
  <c r="N12" i="5" s="1"/>
  <c r="Z15" i="2"/>
  <c r="S15" i="2" s="1"/>
  <c r="C16" i="5" s="1"/>
  <c r="I16" i="5" s="1"/>
  <c r="O16" i="5" s="1"/>
  <c r="B16" i="5"/>
  <c r="H16" i="5" s="1"/>
  <c r="N16" i="5" s="1"/>
  <c r="Z28" i="2"/>
  <c r="S28" i="2" s="1"/>
  <c r="C29" i="5" s="1"/>
  <c r="I29" i="5" s="1"/>
  <c r="O29" i="5" s="1"/>
  <c r="B29" i="5"/>
  <c r="H29" i="5" s="1"/>
  <c r="N29" i="5" s="1"/>
  <c r="Z10" i="2"/>
  <c r="S10" i="2" s="1"/>
  <c r="C11" i="5" s="1"/>
  <c r="I11" i="5" s="1"/>
  <c r="O11" i="5" s="1"/>
  <c r="B11" i="5"/>
  <c r="H11" i="5" s="1"/>
  <c r="N11" i="5" s="1"/>
  <c r="C43" i="5"/>
  <c r="I43" i="5" s="1"/>
  <c r="O43" i="5" s="1"/>
  <c r="H43" i="5"/>
  <c r="N43" i="5" s="1"/>
  <c r="Z29" i="2"/>
  <c r="S29" i="2" s="1"/>
  <c r="C30" i="5" s="1"/>
  <c r="B30" i="5"/>
  <c r="L18" i="2"/>
  <c r="B19" i="5" s="1"/>
  <c r="W42" i="2"/>
  <c r="L46" i="2"/>
  <c r="Q40" i="2" s="1"/>
  <c r="L47" i="2"/>
  <c r="Q41" i="2" s="1"/>
  <c r="R41" i="2" s="1"/>
  <c r="B42" i="5" s="1"/>
  <c r="J43" i="2"/>
  <c r="M43" i="2"/>
  <c r="U42" i="2"/>
  <c r="Z31" i="2"/>
  <c r="S31" i="2" s="1"/>
  <c r="C32" i="5" s="1"/>
  <c r="AA33" i="2"/>
  <c r="Z33" i="2" s="1"/>
  <c r="S33" i="2" s="1"/>
  <c r="Z19" i="2"/>
  <c r="S19" i="2" s="1"/>
  <c r="C20" i="5" s="1"/>
  <c r="I20" i="5" s="1"/>
  <c r="O20" i="5" s="1"/>
  <c r="Z23" i="2"/>
  <c r="S23" i="2" s="1"/>
  <c r="C24" i="5" s="1"/>
  <c r="Z34" i="2"/>
  <c r="S34" i="2" s="1"/>
  <c r="X42" i="2"/>
  <c r="AA6" i="2"/>
  <c r="T19" i="2"/>
  <c r="Y19" i="2" s="1"/>
  <c r="Z20" i="2"/>
  <c r="S20" i="2" s="1"/>
  <c r="C21" i="5" s="1"/>
  <c r="I21" i="5" s="1"/>
  <c r="O21" i="5" s="1"/>
  <c r="M42" i="2"/>
  <c r="B40" i="5" s="1"/>
  <c r="C40" i="5" s="1"/>
  <c r="R6" i="2"/>
  <c r="J42" i="2"/>
  <c r="L6" i="2"/>
  <c r="B7" i="5" s="1"/>
  <c r="K6" i="2"/>
  <c r="K42" i="2" s="1"/>
  <c r="T28" i="2"/>
  <c r="Y28" i="2" s="1"/>
  <c r="T31" i="2"/>
  <c r="Y31" i="2" s="1"/>
  <c r="Z7" i="2"/>
  <c r="S7" i="2" s="1"/>
  <c r="C8" i="5" s="1"/>
  <c r="I8" i="5" s="1"/>
  <c r="O8" i="5" s="1"/>
  <c r="Z8" i="2"/>
  <c r="S8" i="2" s="1"/>
  <c r="C9" i="5" s="1"/>
  <c r="I9" i="5" s="1"/>
  <c r="O9" i="5" s="1"/>
  <c r="T10" i="2"/>
  <c r="Y10" i="2" s="1"/>
  <c r="Z12" i="2"/>
  <c r="S12" i="2" s="1"/>
  <c r="C13" i="5" s="1"/>
  <c r="I13" i="5" s="1"/>
  <c r="O13" i="5" s="1"/>
  <c r="T14" i="2"/>
  <c r="Y14" i="2" s="1"/>
  <c r="Z16" i="2"/>
  <c r="S16" i="2" s="1"/>
  <c r="C17" i="5" s="1"/>
  <c r="I17" i="5" s="1"/>
  <c r="O17" i="5" s="1"/>
  <c r="T25" i="2"/>
  <c r="Y25" i="2" s="1"/>
  <c r="V42" i="2"/>
  <c r="AA24" i="2"/>
  <c r="Z24" i="2" s="1"/>
  <c r="S24" i="2" s="1"/>
  <c r="C25" i="5" s="1"/>
  <c r="Z9" i="2"/>
  <c r="S9" i="2" s="1"/>
  <c r="C10" i="5" s="1"/>
  <c r="I10" i="5" s="1"/>
  <c r="O10" i="5" s="1"/>
  <c r="T11" i="2"/>
  <c r="Y11" i="2" s="1"/>
  <c r="Z13" i="2"/>
  <c r="S13" i="2" s="1"/>
  <c r="C14" i="5" s="1"/>
  <c r="I14" i="5" s="1"/>
  <c r="O14" i="5" s="1"/>
  <c r="T15" i="2"/>
  <c r="Y15" i="2" s="1"/>
  <c r="Z17" i="2"/>
  <c r="S17" i="2" s="1"/>
  <c r="C18" i="5" s="1"/>
  <c r="Z18" i="2"/>
  <c r="S18" i="2" s="1"/>
  <c r="C19" i="5" s="1"/>
  <c r="Z21" i="2"/>
  <c r="S21" i="2" s="1"/>
  <c r="C22" i="5" s="1"/>
  <c r="I22" i="5" s="1"/>
  <c r="O22" i="5" s="1"/>
  <c r="Z22" i="2"/>
  <c r="S22" i="2" s="1"/>
  <c r="C23" i="5" s="1"/>
  <c r="Z26" i="2"/>
  <c r="S26" i="2" s="1"/>
  <c r="C27" i="5" s="1"/>
  <c r="T29" i="2"/>
  <c r="Y29" i="2" s="1"/>
  <c r="Z30" i="2"/>
  <c r="S30" i="2" s="1"/>
  <c r="C31" i="5" s="1"/>
  <c r="AA27" i="2"/>
  <c r="Z27" i="2" s="1"/>
  <c r="S27" i="2" s="1"/>
  <c r="C28" i="5" s="1"/>
  <c r="I28" i="5" s="1"/>
  <c r="O28" i="5" s="1"/>
  <c r="AA35" i="2"/>
  <c r="Z35" i="2" s="1"/>
  <c r="S35" i="2" s="1"/>
  <c r="C36" i="5" s="1"/>
  <c r="T36" i="2"/>
  <c r="Y36" i="2" s="1"/>
  <c r="AA37" i="2"/>
  <c r="Z37" i="2" s="1"/>
  <c r="S37" i="2" s="1"/>
  <c r="C38" i="5" s="1"/>
  <c r="Z38" i="2"/>
  <c r="S38" i="2" s="1"/>
  <c r="C39" i="5" s="1"/>
  <c r="Z32" i="2" l="1"/>
  <c r="S32" i="2" s="1"/>
  <c r="H7" i="5"/>
  <c r="N7" i="5" s="1"/>
  <c r="T33" i="2"/>
  <c r="Y33" i="2" s="1"/>
  <c r="C34" i="5"/>
  <c r="T34" i="2"/>
  <c r="Y34" i="2" s="1"/>
  <c r="C35" i="5"/>
  <c r="C42" i="5"/>
  <c r="I42" i="5" s="1"/>
  <c r="O42" i="5" s="1"/>
  <c r="H42" i="5"/>
  <c r="N42" i="5" s="1"/>
  <c r="R40" i="2"/>
  <c r="Q42" i="2"/>
  <c r="R39" i="2" s="1"/>
  <c r="T23" i="2"/>
  <c r="Y23" i="2" s="1"/>
  <c r="H24" i="5" s="1"/>
  <c r="N24" i="5" s="1"/>
  <c r="I24" i="5"/>
  <c r="O24" i="5" s="1"/>
  <c r="K43" i="2"/>
  <c r="L43" i="2"/>
  <c r="T27" i="2"/>
  <c r="Y27" i="2" s="1"/>
  <c r="T24" i="2"/>
  <c r="Y24" i="2" s="1"/>
  <c r="T37" i="2"/>
  <c r="Y37" i="2" s="1"/>
  <c r="T35" i="2"/>
  <c r="Y35" i="2" s="1"/>
  <c r="T30" i="2"/>
  <c r="Y30" i="2" s="1"/>
  <c r="T22" i="2"/>
  <c r="Y22" i="2" s="1"/>
  <c r="T18" i="2"/>
  <c r="Y18" i="2" s="1"/>
  <c r="T13" i="2"/>
  <c r="Y13" i="2" s="1"/>
  <c r="T12" i="2"/>
  <c r="Y12" i="2" s="1"/>
  <c r="T7" i="2"/>
  <c r="Y7" i="2" s="1"/>
  <c r="T38" i="2"/>
  <c r="Y38" i="2" s="1"/>
  <c r="T26" i="2"/>
  <c r="Y26" i="2" s="1"/>
  <c r="T21" i="2"/>
  <c r="Y21" i="2" s="1"/>
  <c r="T17" i="2"/>
  <c r="Y17" i="2" s="1"/>
  <c r="T9" i="2"/>
  <c r="Y9" i="2" s="1"/>
  <c r="T16" i="2"/>
  <c r="Y16" i="2" s="1"/>
  <c r="T8" i="2"/>
  <c r="Y8" i="2" s="1"/>
  <c r="L42" i="2"/>
  <c r="Z6" i="2"/>
  <c r="S6" i="2" s="1"/>
  <c r="C7" i="5" s="1"/>
  <c r="I7" i="5" s="1"/>
  <c r="O7" i="5" s="1"/>
  <c r="T20" i="2"/>
  <c r="Y20" i="2" s="1"/>
  <c r="C33" i="5" l="1"/>
  <c r="I33" i="5" s="1"/>
  <c r="O33" i="5" s="1"/>
  <c r="T32" i="2"/>
  <c r="Y32" i="2" s="1"/>
  <c r="R42" i="2"/>
  <c r="B41" i="5"/>
  <c r="S42" i="2"/>
  <c r="T6" i="2"/>
  <c r="T42" i="2" s="1"/>
  <c r="C41" i="5" l="1"/>
  <c r="H41" i="5"/>
  <c r="N41" i="5" s="1"/>
  <c r="B47" i="5"/>
  <c r="Y6" i="2"/>
  <c r="Y42" i="2" s="1"/>
  <c r="AB42" i="2" s="1"/>
  <c r="I41" i="5" l="1"/>
  <c r="O41" i="5" s="1"/>
  <c r="C47" i="5"/>
  <c r="O48" i="5" s="1"/>
  <c r="N41" i="1"/>
  <c r="O41" i="1"/>
  <c r="G41" i="1"/>
  <c r="F41" i="1"/>
  <c r="K41" i="1"/>
  <c r="J41" i="1"/>
  <c r="C41" i="1"/>
  <c r="B41" i="1"/>
  <c r="Y39" i="1"/>
  <c r="U39" i="1"/>
  <c r="Q39" i="1"/>
  <c r="M39" i="1"/>
  <c r="I39" i="1"/>
  <c r="Y38" i="1"/>
  <c r="U38" i="1"/>
  <c r="Q38" i="1"/>
  <c r="I44" i="3" s="1"/>
  <c r="M38" i="1"/>
  <c r="E44" i="3" s="1"/>
  <c r="I38" i="1"/>
  <c r="Y37" i="1"/>
  <c r="Q37" i="1"/>
  <c r="I43" i="3" s="1"/>
  <c r="M37" i="1"/>
  <c r="E43" i="3" s="1"/>
  <c r="I37" i="1"/>
  <c r="Y36" i="1"/>
  <c r="Q36" i="1"/>
  <c r="M36" i="1"/>
  <c r="I36" i="1"/>
  <c r="Y35" i="1"/>
  <c r="Q35" i="1"/>
  <c r="I41" i="3" s="1"/>
  <c r="M35" i="1"/>
  <c r="E41" i="3" s="1"/>
  <c r="I35" i="1"/>
  <c r="Y34" i="1"/>
  <c r="Q34" i="1"/>
  <c r="I40" i="3" s="1"/>
  <c r="M34" i="1"/>
  <c r="E40" i="3" s="1"/>
  <c r="Y33" i="1"/>
  <c r="Q33" i="1"/>
  <c r="M33" i="1"/>
  <c r="I33" i="1"/>
  <c r="Y32" i="1"/>
  <c r="Q32" i="1"/>
  <c r="I38" i="3" s="1"/>
  <c r="M32" i="1"/>
  <c r="E38" i="3" s="1"/>
  <c r="I32" i="1"/>
  <c r="Y31" i="1"/>
  <c r="Q31" i="1"/>
  <c r="I37" i="3" s="1"/>
  <c r="M31" i="1"/>
  <c r="E37" i="3" s="1"/>
  <c r="I31" i="1"/>
  <c r="Y30" i="1"/>
  <c r="Q30" i="1"/>
  <c r="I36" i="3" s="1"/>
  <c r="M30" i="1"/>
  <c r="E36" i="3" s="1"/>
  <c r="I30" i="1"/>
  <c r="Y29" i="1"/>
  <c r="Q29" i="1"/>
  <c r="I35" i="3" s="1"/>
  <c r="M29" i="1"/>
  <c r="E35" i="3" s="1"/>
  <c r="I29" i="1"/>
  <c r="Y28" i="1"/>
  <c r="Q28" i="1"/>
  <c r="I34" i="3" s="1"/>
  <c r="M28" i="1"/>
  <c r="E34" i="3" s="1"/>
  <c r="I28" i="1"/>
  <c r="Y27" i="1"/>
  <c r="Q27" i="1"/>
  <c r="I33" i="3" s="1"/>
  <c r="M27" i="1"/>
  <c r="E33" i="3" s="1"/>
  <c r="I27" i="1"/>
  <c r="Y26" i="1"/>
  <c r="Q26" i="1"/>
  <c r="I32" i="3" s="1"/>
  <c r="M26" i="1"/>
  <c r="E32" i="3" s="1"/>
  <c r="I26" i="1"/>
  <c r="Y25" i="1"/>
  <c r="Q25" i="1"/>
  <c r="I31" i="3" s="1"/>
  <c r="M25" i="1"/>
  <c r="E31" i="3" s="1"/>
  <c r="I25" i="1"/>
  <c r="Y24" i="1"/>
  <c r="Q24" i="1"/>
  <c r="I30" i="3" s="1"/>
  <c r="M24" i="1"/>
  <c r="E30" i="3" s="1"/>
  <c r="I24" i="1"/>
  <c r="Y23" i="1"/>
  <c r="Q23" i="1"/>
  <c r="I29" i="3" s="1"/>
  <c r="M23" i="1"/>
  <c r="E29" i="3" s="1"/>
  <c r="I23" i="1"/>
  <c r="Y22" i="1"/>
  <c r="Q22" i="1"/>
  <c r="I28" i="3" s="1"/>
  <c r="M22" i="1"/>
  <c r="E28" i="3" s="1"/>
  <c r="I22" i="1"/>
  <c r="Y21" i="1"/>
  <c r="Q21" i="1"/>
  <c r="I27" i="3" s="1"/>
  <c r="M21" i="1"/>
  <c r="E27" i="3" s="1"/>
  <c r="I21" i="1"/>
  <c r="Y20" i="1"/>
  <c r="Q20" i="1"/>
  <c r="I26" i="3" s="1"/>
  <c r="M20" i="1"/>
  <c r="E26" i="3" s="1"/>
  <c r="I20" i="1"/>
  <c r="Y19" i="1"/>
  <c r="Q19" i="1"/>
  <c r="I25" i="3" s="1"/>
  <c r="M19" i="1"/>
  <c r="E25" i="3" s="1"/>
  <c r="I19" i="1"/>
  <c r="Y18" i="1"/>
  <c r="Q18" i="1"/>
  <c r="M18" i="1"/>
  <c r="I18" i="1"/>
  <c r="Y17" i="1"/>
  <c r="Q17" i="1"/>
  <c r="M17" i="1"/>
  <c r="I17" i="1"/>
  <c r="Y16" i="1"/>
  <c r="Q16" i="1"/>
  <c r="I17" i="3" s="1"/>
  <c r="M16" i="1"/>
  <c r="E17" i="3" s="1"/>
  <c r="I16" i="1"/>
  <c r="Y15" i="1"/>
  <c r="Q15" i="1"/>
  <c r="I16" i="3" s="1"/>
  <c r="M15" i="1"/>
  <c r="E16" i="3" s="1"/>
  <c r="I15" i="1"/>
  <c r="Y14" i="1"/>
  <c r="Q14" i="1"/>
  <c r="I15" i="3" s="1"/>
  <c r="M14" i="1"/>
  <c r="E15" i="3" s="1"/>
  <c r="I14" i="1"/>
  <c r="Y13" i="1"/>
  <c r="Q13" i="1"/>
  <c r="I14" i="3" s="1"/>
  <c r="M13" i="1"/>
  <c r="E14" i="3" s="1"/>
  <c r="I13" i="1"/>
  <c r="Y12" i="1"/>
  <c r="Q12" i="1"/>
  <c r="I13" i="3" s="1"/>
  <c r="M12" i="1"/>
  <c r="E13" i="3" s="1"/>
  <c r="I12" i="1"/>
  <c r="Y11" i="1"/>
  <c r="Q11" i="1"/>
  <c r="I12" i="3" s="1"/>
  <c r="M11" i="1"/>
  <c r="E12" i="3" s="1"/>
  <c r="I11" i="1"/>
  <c r="Y10" i="1"/>
  <c r="Q10" i="1"/>
  <c r="I11" i="3" s="1"/>
  <c r="M10" i="1"/>
  <c r="E11" i="3" s="1"/>
  <c r="I10" i="1"/>
  <c r="Y9" i="1"/>
  <c r="Q9" i="1"/>
  <c r="I10" i="3" s="1"/>
  <c r="M9" i="1"/>
  <c r="E10" i="3" s="1"/>
  <c r="I9" i="1"/>
  <c r="Y8" i="1"/>
  <c r="Q8" i="1"/>
  <c r="I9" i="3" s="1"/>
  <c r="M8" i="1"/>
  <c r="E9" i="3" s="1"/>
  <c r="I8" i="1"/>
  <c r="Y7" i="1"/>
  <c r="Q7" i="1"/>
  <c r="I8" i="3" s="1"/>
  <c r="M7" i="1"/>
  <c r="E8" i="3" s="1"/>
  <c r="I7" i="1"/>
  <c r="X41" i="1"/>
  <c r="Y6" i="1"/>
  <c r="V41" i="1"/>
  <c r="T41" i="1"/>
  <c r="R41" i="1"/>
  <c r="Q6" i="1"/>
  <c r="I7" i="3" s="1"/>
  <c r="M6" i="1"/>
  <c r="E7" i="3" s="1"/>
  <c r="I6" i="1"/>
  <c r="Q8" i="3" l="1"/>
  <c r="J8" i="3"/>
  <c r="J40" i="3"/>
  <c r="Q40" i="3"/>
  <c r="Q41" i="3"/>
  <c r="J41" i="3"/>
  <c r="J43" i="3"/>
  <c r="Q43" i="3"/>
  <c r="J44" i="3"/>
  <c r="Q44" i="3"/>
  <c r="J7" i="3"/>
  <c r="Q7" i="3"/>
  <c r="J9" i="3"/>
  <c r="Q9" i="3"/>
  <c r="J11" i="3"/>
  <c r="Q11" i="3"/>
  <c r="Q12" i="3"/>
  <c r="J12" i="3"/>
  <c r="J13" i="3"/>
  <c r="Q13" i="3"/>
  <c r="Q14" i="3"/>
  <c r="J14" i="3"/>
  <c r="J15" i="3"/>
  <c r="Q15" i="3"/>
  <c r="Q16" i="3"/>
  <c r="J16" i="3"/>
  <c r="J17" i="3"/>
  <c r="Q17" i="3"/>
  <c r="J25" i="3"/>
  <c r="Q25" i="3"/>
  <c r="J26" i="3"/>
  <c r="Q26" i="3"/>
  <c r="J27" i="3"/>
  <c r="Q27" i="3"/>
  <c r="Q28" i="3"/>
  <c r="J28" i="3"/>
  <c r="J32" i="3"/>
  <c r="Q32" i="3"/>
  <c r="J34" i="3"/>
  <c r="Q34" i="3"/>
  <c r="J35" i="3"/>
  <c r="Q35" i="3"/>
  <c r="J36" i="3"/>
  <c r="Q36" i="3"/>
  <c r="J37" i="3"/>
  <c r="Q37" i="3"/>
  <c r="J38" i="3"/>
  <c r="Q38" i="3"/>
  <c r="R8" i="3"/>
  <c r="O8" i="3"/>
  <c r="P8" i="3"/>
  <c r="R11" i="3"/>
  <c r="O11" i="3"/>
  <c r="P11" i="3"/>
  <c r="O13" i="3"/>
  <c r="P13" i="3"/>
  <c r="R13" i="3"/>
  <c r="O15" i="3"/>
  <c r="P15" i="3"/>
  <c r="R15" i="3"/>
  <c r="O17" i="3"/>
  <c r="P17" i="3"/>
  <c r="R17" i="3"/>
  <c r="R27" i="3"/>
  <c r="O27" i="3"/>
  <c r="P27" i="3"/>
  <c r="O28" i="3"/>
  <c r="R28" i="3"/>
  <c r="P28" i="3"/>
  <c r="R29" i="3"/>
  <c r="O29" i="3"/>
  <c r="P29" i="3"/>
  <c r="R30" i="3"/>
  <c r="O30" i="3"/>
  <c r="P30" i="3"/>
  <c r="R31" i="3"/>
  <c r="O31" i="3"/>
  <c r="P31" i="3"/>
  <c r="O32" i="3"/>
  <c r="R32" i="3"/>
  <c r="P32" i="3"/>
  <c r="R33" i="3"/>
  <c r="O33" i="3"/>
  <c r="P33" i="3"/>
  <c r="O34" i="3"/>
  <c r="P34" i="3"/>
  <c r="R34" i="3"/>
  <c r="O35" i="3"/>
  <c r="R35" i="3"/>
  <c r="P35" i="3"/>
  <c r="O36" i="3"/>
  <c r="R36" i="3"/>
  <c r="P36" i="3"/>
  <c r="O37" i="3"/>
  <c r="R37" i="3"/>
  <c r="P37" i="3"/>
  <c r="O38" i="3"/>
  <c r="R38" i="3"/>
  <c r="P38" i="3"/>
  <c r="E22" i="3"/>
  <c r="R7" i="3"/>
  <c r="O7" i="3"/>
  <c r="P7" i="3"/>
  <c r="R9" i="3"/>
  <c r="P9" i="3"/>
  <c r="O9" i="3"/>
  <c r="R10" i="3"/>
  <c r="O10" i="3"/>
  <c r="P10" i="3"/>
  <c r="R12" i="3"/>
  <c r="O12" i="3"/>
  <c r="P12" i="3"/>
  <c r="O14" i="3"/>
  <c r="P14" i="3"/>
  <c r="R14" i="3"/>
  <c r="O16" i="3"/>
  <c r="P16" i="3"/>
  <c r="R16" i="3"/>
  <c r="E47" i="3"/>
  <c r="O25" i="3"/>
  <c r="R25" i="3"/>
  <c r="P25" i="3"/>
  <c r="O26" i="3"/>
  <c r="R26" i="3"/>
  <c r="P26" i="3"/>
  <c r="O40" i="3"/>
  <c r="R40" i="3"/>
  <c r="P40" i="3"/>
  <c r="R41" i="3"/>
  <c r="O41" i="3"/>
  <c r="P41" i="3"/>
  <c r="U41" i="3" s="1"/>
  <c r="O43" i="3"/>
  <c r="R43" i="3"/>
  <c r="U43" i="3" s="1"/>
  <c r="P43" i="3"/>
  <c r="O44" i="3"/>
  <c r="R44" i="3"/>
  <c r="P44" i="3"/>
  <c r="Q30" i="3"/>
  <c r="U30" i="3" s="1"/>
  <c r="J30" i="3"/>
  <c r="Q29" i="3"/>
  <c r="U29" i="3" s="1"/>
  <c r="J29" i="3"/>
  <c r="Q31" i="3"/>
  <c r="U31" i="3" s="1"/>
  <c r="J31" i="3"/>
  <c r="J10" i="3"/>
  <c r="Q10" i="3"/>
  <c r="I22" i="3"/>
  <c r="J33" i="3"/>
  <c r="I47" i="3"/>
  <c r="Q33" i="3"/>
  <c r="Y41" i="1"/>
  <c r="Q41" i="1"/>
  <c r="M41" i="1"/>
  <c r="I41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S41" i="1"/>
  <c r="W41" i="1"/>
  <c r="U40" i="3" l="1"/>
  <c r="I48" i="3"/>
  <c r="M45" i="3" s="1"/>
  <c r="M46" i="3" s="1"/>
  <c r="E48" i="3"/>
  <c r="U14" i="3"/>
  <c r="U9" i="3"/>
  <c r="U38" i="3"/>
  <c r="U36" i="3"/>
  <c r="U32" i="3"/>
  <c r="U15" i="3"/>
  <c r="U11" i="3"/>
  <c r="L38" i="3"/>
  <c r="K38" i="3"/>
  <c r="L37" i="3"/>
  <c r="K37" i="3"/>
  <c r="K36" i="3"/>
  <c r="L36" i="3"/>
  <c r="T36" i="3" s="1"/>
  <c r="M36" i="3" s="1"/>
  <c r="L35" i="3"/>
  <c r="K35" i="3"/>
  <c r="K34" i="3"/>
  <c r="L34" i="3"/>
  <c r="L32" i="3"/>
  <c r="K32" i="3"/>
  <c r="K27" i="3"/>
  <c r="L27" i="3"/>
  <c r="K26" i="3"/>
  <c r="L26" i="3"/>
  <c r="K25" i="3"/>
  <c r="L25" i="3"/>
  <c r="K17" i="3"/>
  <c r="L17" i="3"/>
  <c r="K15" i="3"/>
  <c r="L15" i="3"/>
  <c r="L13" i="3"/>
  <c r="K13" i="3"/>
  <c r="L11" i="3"/>
  <c r="K11" i="3"/>
  <c r="L9" i="3"/>
  <c r="K9" i="3"/>
  <c r="K7" i="3"/>
  <c r="L7" i="3"/>
  <c r="L41" i="3"/>
  <c r="T41" i="3" s="1"/>
  <c r="M41" i="3" s="1"/>
  <c r="K41" i="3"/>
  <c r="L8" i="3"/>
  <c r="K8" i="3"/>
  <c r="T9" i="3"/>
  <c r="M9" i="3" s="1"/>
  <c r="N9" i="3" s="1"/>
  <c r="S9" i="3" s="1"/>
  <c r="T38" i="3"/>
  <c r="M38" i="3" s="1"/>
  <c r="AE38" i="3" s="1"/>
  <c r="K28" i="3"/>
  <c r="L28" i="3"/>
  <c r="K16" i="3"/>
  <c r="L16" i="3"/>
  <c r="K14" i="3"/>
  <c r="L14" i="3"/>
  <c r="T14" i="3" s="1"/>
  <c r="M14" i="3" s="1"/>
  <c r="N14" i="3" s="1"/>
  <c r="S14" i="3" s="1"/>
  <c r="L12" i="3"/>
  <c r="K12" i="3"/>
  <c r="K44" i="3"/>
  <c r="L44" i="3"/>
  <c r="K43" i="3"/>
  <c r="L43" i="3"/>
  <c r="T43" i="3" s="1"/>
  <c r="M43" i="3" s="1"/>
  <c r="L40" i="3"/>
  <c r="T40" i="3" s="1"/>
  <c r="M40" i="3" s="1"/>
  <c r="K40" i="3"/>
  <c r="P22" i="3"/>
  <c r="U7" i="3"/>
  <c r="T7" i="3" s="1"/>
  <c r="M7" i="3" s="1"/>
  <c r="R22" i="3"/>
  <c r="N38" i="3"/>
  <c r="AF38" i="3" s="1"/>
  <c r="U27" i="3"/>
  <c r="U25" i="3"/>
  <c r="R47" i="3"/>
  <c r="U44" i="3"/>
  <c r="U26" i="3"/>
  <c r="P47" i="3"/>
  <c r="U16" i="3"/>
  <c r="U12" i="3"/>
  <c r="T12" i="3" s="1"/>
  <c r="M12" i="3" s="1"/>
  <c r="N12" i="3" s="1"/>
  <c r="S12" i="3" s="1"/>
  <c r="O22" i="3"/>
  <c r="U37" i="3"/>
  <c r="T37" i="3" s="1"/>
  <c r="M37" i="3" s="1"/>
  <c r="U35" i="3"/>
  <c r="T35" i="3" s="1"/>
  <c r="M35" i="3" s="1"/>
  <c r="U34" i="3"/>
  <c r="U28" i="3"/>
  <c r="O47" i="3"/>
  <c r="U17" i="3"/>
  <c r="U13" i="3"/>
  <c r="T13" i="3" s="1"/>
  <c r="M13" i="3" s="1"/>
  <c r="N13" i="3" s="1"/>
  <c r="S13" i="3" s="1"/>
  <c r="U8" i="3"/>
  <c r="T8" i="3" s="1"/>
  <c r="M8" i="3" s="1"/>
  <c r="N8" i="3" s="1"/>
  <c r="S8" i="3" s="1"/>
  <c r="AE45" i="3"/>
  <c r="L30" i="3"/>
  <c r="T30" i="3" s="1"/>
  <c r="M30" i="3" s="1"/>
  <c r="K30" i="3"/>
  <c r="K29" i="3"/>
  <c r="L29" i="3"/>
  <c r="T29" i="3" s="1"/>
  <c r="M29" i="3" s="1"/>
  <c r="K31" i="3"/>
  <c r="L31" i="3"/>
  <c r="T31" i="3" s="1"/>
  <c r="M31" i="3" s="1"/>
  <c r="Q22" i="3"/>
  <c r="U10" i="3"/>
  <c r="L10" i="3"/>
  <c r="J22" i="3"/>
  <c r="K10" i="3"/>
  <c r="Q47" i="3"/>
  <c r="U33" i="3"/>
  <c r="L33" i="3"/>
  <c r="K33" i="3"/>
  <c r="J47" i="3"/>
  <c r="U41" i="1"/>
  <c r="T11" i="3" l="1"/>
  <c r="M11" i="3" s="1"/>
  <c r="N11" i="3" s="1"/>
  <c r="S11" i="3" s="1"/>
  <c r="N45" i="3"/>
  <c r="AF45" i="3" s="1"/>
  <c r="AG45" i="3" s="1"/>
  <c r="T15" i="3"/>
  <c r="M15" i="3" s="1"/>
  <c r="N15" i="3" s="1"/>
  <c r="S15" i="3" s="1"/>
  <c r="R48" i="3"/>
  <c r="J48" i="3"/>
  <c r="P48" i="3"/>
  <c r="T32" i="3"/>
  <c r="M32" i="3" s="1"/>
  <c r="N32" i="3" s="1"/>
  <c r="AF32" i="3" s="1"/>
  <c r="K22" i="3"/>
  <c r="L22" i="3"/>
  <c r="T17" i="3"/>
  <c r="M17" i="3" s="1"/>
  <c r="N17" i="3" s="1"/>
  <c r="S17" i="3" s="1"/>
  <c r="T28" i="3"/>
  <c r="M28" i="3" s="1"/>
  <c r="T16" i="3"/>
  <c r="M16" i="3" s="1"/>
  <c r="N16" i="3" s="1"/>
  <c r="S16" i="3" s="1"/>
  <c r="T26" i="3"/>
  <c r="M26" i="3" s="1"/>
  <c r="T27" i="3"/>
  <c r="M27" i="3" s="1"/>
  <c r="N27" i="3" s="1"/>
  <c r="AF27" i="3" s="1"/>
  <c r="S38" i="3"/>
  <c r="AE36" i="3"/>
  <c r="N36" i="3"/>
  <c r="AF36" i="3" s="1"/>
  <c r="L47" i="3"/>
  <c r="Q48" i="3"/>
  <c r="T34" i="3"/>
  <c r="M34" i="3" s="1"/>
  <c r="AE34" i="3" s="1"/>
  <c r="T44" i="3"/>
  <c r="M44" i="3" s="1"/>
  <c r="T25" i="3"/>
  <c r="M25" i="3" s="1"/>
  <c r="AE25" i="3" s="1"/>
  <c r="K47" i="3"/>
  <c r="AE43" i="3"/>
  <c r="N43" i="3"/>
  <c r="AF43" i="3" s="1"/>
  <c r="AE40" i="3"/>
  <c r="N40" i="3"/>
  <c r="AF40" i="3" s="1"/>
  <c r="AE41" i="3"/>
  <c r="N41" i="3"/>
  <c r="AF41" i="3" s="1"/>
  <c r="S45" i="3"/>
  <c r="AE28" i="3"/>
  <c r="N28" i="3"/>
  <c r="AF28" i="3" s="1"/>
  <c r="N35" i="3"/>
  <c r="AF35" i="3" s="1"/>
  <c r="AE35" i="3"/>
  <c r="S35" i="3"/>
  <c r="O48" i="3"/>
  <c r="N26" i="3"/>
  <c r="AF26" i="3" s="1"/>
  <c r="AE26" i="3"/>
  <c r="S26" i="3"/>
  <c r="S36" i="3"/>
  <c r="AG38" i="3"/>
  <c r="N37" i="3"/>
  <c r="AF37" i="3" s="1"/>
  <c r="AE37" i="3"/>
  <c r="S37" i="3"/>
  <c r="N44" i="3"/>
  <c r="AF44" i="3" s="1"/>
  <c r="AE44" i="3"/>
  <c r="S44" i="3"/>
  <c r="N25" i="3"/>
  <c r="AF25" i="3" s="1"/>
  <c r="N7" i="3"/>
  <c r="S7" i="3" s="1"/>
  <c r="N46" i="3"/>
  <c r="AE30" i="3"/>
  <c r="N30" i="3"/>
  <c r="AF30" i="3" s="1"/>
  <c r="N29" i="3"/>
  <c r="AF29" i="3" s="1"/>
  <c r="AE29" i="3"/>
  <c r="S29" i="3"/>
  <c r="N31" i="3"/>
  <c r="AF31" i="3" s="1"/>
  <c r="AE31" i="3"/>
  <c r="S31" i="3"/>
  <c r="T10" i="3"/>
  <c r="M10" i="3" s="1"/>
  <c r="T33" i="3"/>
  <c r="M33" i="3" s="1"/>
  <c r="AG36" i="3" l="1"/>
  <c r="AJ36" i="3" s="1"/>
  <c r="AJ45" i="3"/>
  <c r="S40" i="3"/>
  <c r="AE27" i="3"/>
  <c r="AG27" i="3" s="1"/>
  <c r="L48" i="3"/>
  <c r="K48" i="3"/>
  <c r="AG46" i="3"/>
  <c r="S46" i="3"/>
  <c r="AE32" i="3"/>
  <c r="AG32" i="3" s="1"/>
  <c r="AJ32" i="3" s="1"/>
  <c r="AG40" i="3"/>
  <c r="AJ40" i="3" s="1"/>
  <c r="AG43" i="3"/>
  <c r="AJ43" i="3" s="1"/>
  <c r="N34" i="3"/>
  <c r="AF34" i="3" s="1"/>
  <c r="AG34" i="3" s="1"/>
  <c r="S27" i="3"/>
  <c r="S32" i="3"/>
  <c r="S25" i="3"/>
  <c r="AG44" i="3"/>
  <c r="AJ44" i="3" s="1"/>
  <c r="AG26" i="3"/>
  <c r="AG35" i="3"/>
  <c r="AJ35" i="3" s="1"/>
  <c r="S28" i="3"/>
  <c r="S41" i="3"/>
  <c r="S43" i="3"/>
  <c r="AG41" i="3"/>
  <c r="AJ41" i="3" s="1"/>
  <c r="AG37" i="3"/>
  <c r="AJ37" i="3" s="1"/>
  <c r="AG25" i="3"/>
  <c r="AJ25" i="3" s="1"/>
  <c r="AG28" i="3"/>
  <c r="AJ28" i="3" s="1"/>
  <c r="AG31" i="3"/>
  <c r="AJ31" i="3" s="1"/>
  <c r="AG29" i="3"/>
  <c r="S30" i="3"/>
  <c r="AG30" i="3"/>
  <c r="AJ30" i="3" s="1"/>
  <c r="N10" i="3"/>
  <c r="M22" i="3"/>
  <c r="N33" i="3"/>
  <c r="S33" i="3" s="1"/>
  <c r="AE33" i="3"/>
  <c r="M47" i="3"/>
  <c r="AG49" i="3" l="1"/>
  <c r="AG50" i="3" s="1"/>
  <c r="AG52" i="3" s="1"/>
  <c r="AG54" i="3" s="1"/>
  <c r="AK5" i="3" s="1"/>
  <c r="AK28" i="3" s="1"/>
  <c r="AL28" i="3" s="1"/>
  <c r="S34" i="3"/>
  <c r="S47" i="3" s="1"/>
  <c r="S10" i="3"/>
  <c r="S22" i="3" s="1"/>
  <c r="N22" i="3"/>
  <c r="AE47" i="3"/>
  <c r="M48" i="3"/>
  <c r="AF33" i="3"/>
  <c r="AG33" i="3" s="1"/>
  <c r="AJ33" i="3" s="1"/>
  <c r="N47" i="3"/>
  <c r="AK45" i="3" l="1"/>
  <c r="AL45" i="3" s="1"/>
  <c r="D23" i="5"/>
  <c r="H23" i="5" s="1"/>
  <c r="N23" i="5" s="1"/>
  <c r="AM28" i="3"/>
  <c r="D40" i="5"/>
  <c r="H40" i="5" s="1"/>
  <c r="N40" i="5" s="1"/>
  <c r="AM45" i="3"/>
  <c r="AK24" i="3"/>
  <c r="AL24" i="3" s="1"/>
  <c r="AK44" i="3"/>
  <c r="AL44" i="3" s="1"/>
  <c r="AK40" i="3"/>
  <c r="AL40" i="3" s="1"/>
  <c r="AK32" i="3"/>
  <c r="AL32" i="3" s="1"/>
  <c r="AK23" i="3"/>
  <c r="AL23" i="3" s="1"/>
  <c r="AK41" i="3"/>
  <c r="AL41" i="3" s="1"/>
  <c r="AK35" i="3"/>
  <c r="AL35" i="3" s="1"/>
  <c r="AK42" i="3"/>
  <c r="AL42" i="3" s="1"/>
  <c r="AK36" i="3"/>
  <c r="AL36" i="3" s="1"/>
  <c r="AK30" i="3"/>
  <c r="AL30" i="3" s="1"/>
  <c r="AK37" i="3"/>
  <c r="AL37" i="3" s="1"/>
  <c r="AK43" i="3"/>
  <c r="AL43" i="3" s="1"/>
  <c r="AK39" i="3"/>
  <c r="AL39" i="3" s="1"/>
  <c r="AK31" i="3"/>
  <c r="AL31" i="3" s="1"/>
  <c r="S48" i="3"/>
  <c r="AE48" i="3"/>
  <c r="AF47" i="3"/>
  <c r="AF48" i="3" s="1"/>
  <c r="N48" i="3"/>
  <c r="D32" i="5" l="1"/>
  <c r="H32" i="5" s="1"/>
  <c r="N32" i="5" s="1"/>
  <c r="AM37" i="3"/>
  <c r="D30" i="5"/>
  <c r="H30" i="5" s="1"/>
  <c r="N30" i="5" s="1"/>
  <c r="AM35" i="3"/>
  <c r="AM40" i="3"/>
  <c r="D35" i="5"/>
  <c r="H35" i="5" s="1"/>
  <c r="N35" i="5" s="1"/>
  <c r="D26" i="5"/>
  <c r="H26" i="5" s="1"/>
  <c r="N26" i="5" s="1"/>
  <c r="AM31" i="3"/>
  <c r="D38" i="5"/>
  <c r="H38" i="5" s="1"/>
  <c r="N38" i="5" s="1"/>
  <c r="AM43" i="3"/>
  <c r="D25" i="5"/>
  <c r="H25" i="5" s="1"/>
  <c r="N25" i="5" s="1"/>
  <c r="AM30" i="3"/>
  <c r="D37" i="5"/>
  <c r="H37" i="5" s="1"/>
  <c r="N37" i="5" s="1"/>
  <c r="AM42" i="3"/>
  <c r="AM41" i="3"/>
  <c r="D36" i="5"/>
  <c r="H36" i="5" s="1"/>
  <c r="N36" i="5" s="1"/>
  <c r="AM32" i="3"/>
  <c r="D27" i="5"/>
  <c r="H27" i="5" s="1"/>
  <c r="N27" i="5" s="1"/>
  <c r="D39" i="5"/>
  <c r="H39" i="5" s="1"/>
  <c r="N39" i="5" s="1"/>
  <c r="AM44" i="3"/>
  <c r="E40" i="5"/>
  <c r="I40" i="5" s="1"/>
  <c r="O40" i="5" s="1"/>
  <c r="AN45" i="3"/>
  <c r="AN28" i="3"/>
  <c r="E23" i="5"/>
  <c r="I23" i="5" s="1"/>
  <c r="O23" i="5" s="1"/>
  <c r="D34" i="5"/>
  <c r="H34" i="5" s="1"/>
  <c r="N34" i="5" s="1"/>
  <c r="AM39" i="3"/>
  <c r="D31" i="5"/>
  <c r="H31" i="5" s="1"/>
  <c r="N31" i="5" s="1"/>
  <c r="AM36" i="3"/>
  <c r="D18" i="5"/>
  <c r="AL47" i="3"/>
  <c r="AM23" i="3"/>
  <c r="AM24" i="3"/>
  <c r="D19" i="5"/>
  <c r="H19" i="5" s="1"/>
  <c r="N19" i="5" s="1"/>
  <c r="AG47" i="3"/>
  <c r="AG48" i="3"/>
  <c r="H18" i="5" l="1"/>
  <c r="D47" i="5"/>
  <c r="F48" i="5" s="1"/>
  <c r="AN24" i="3"/>
  <c r="E19" i="5"/>
  <c r="I19" i="5" s="1"/>
  <c r="O19" i="5" s="1"/>
  <c r="AN36" i="3"/>
  <c r="E31" i="5"/>
  <c r="I31" i="5" s="1"/>
  <c r="O31" i="5" s="1"/>
  <c r="AN39" i="3"/>
  <c r="E34" i="5"/>
  <c r="I34" i="5" s="1"/>
  <c r="O34" i="5" s="1"/>
  <c r="AN44" i="3"/>
  <c r="E39" i="5"/>
  <c r="I39" i="5" s="1"/>
  <c r="O39" i="5" s="1"/>
  <c r="E37" i="5"/>
  <c r="I37" i="5" s="1"/>
  <c r="O37" i="5" s="1"/>
  <c r="AN42" i="3"/>
  <c r="AN30" i="3"/>
  <c r="E25" i="5"/>
  <c r="I25" i="5" s="1"/>
  <c r="O25" i="5" s="1"/>
  <c r="E38" i="5"/>
  <c r="I38" i="5" s="1"/>
  <c r="O38" i="5" s="1"/>
  <c r="AN43" i="3"/>
  <c r="AN31" i="3"/>
  <c r="E26" i="5"/>
  <c r="I26" i="5" s="1"/>
  <c r="O26" i="5" s="1"/>
  <c r="AN35" i="3"/>
  <c r="E30" i="5"/>
  <c r="I30" i="5" s="1"/>
  <c r="O30" i="5" s="1"/>
  <c r="AN37" i="3"/>
  <c r="E32" i="5"/>
  <c r="I32" i="5" s="1"/>
  <c r="O32" i="5" s="1"/>
  <c r="AM47" i="3"/>
  <c r="AN23" i="3"/>
  <c r="E18" i="5"/>
  <c r="AN32" i="3"/>
  <c r="E27" i="5"/>
  <c r="I27" i="5" s="1"/>
  <c r="O27" i="5" s="1"/>
  <c r="E36" i="5"/>
  <c r="I36" i="5" s="1"/>
  <c r="O36" i="5" s="1"/>
  <c r="AN41" i="3"/>
  <c r="E35" i="5"/>
  <c r="I35" i="5" s="1"/>
  <c r="O35" i="5" s="1"/>
  <c r="AN40" i="3"/>
  <c r="AN47" i="3" l="1"/>
  <c r="E47" i="5"/>
  <c r="G48" i="5" s="1"/>
  <c r="I18" i="5"/>
  <c r="N18" i="5"/>
  <c r="H47" i="5"/>
  <c r="N47" i="5" s="1"/>
  <c r="O18" i="5" l="1"/>
  <c r="I47" i="5"/>
  <c r="O47" i="5" s="1"/>
</calcChain>
</file>

<file path=xl/sharedStrings.xml><?xml version="1.0" encoding="utf-8"?>
<sst xmlns="http://schemas.openxmlformats.org/spreadsheetml/2006/main" count="410" uniqueCount="141">
  <si>
    <t xml:space="preserve">VAIKŲ IR SUTARTINIŲ VAIKŲ SKAIČIAUS PASIKEITIMAI </t>
  </si>
  <si>
    <t>2011m. Rugsėjo 1 d.</t>
  </si>
  <si>
    <t>SKIRTUMAS</t>
  </si>
  <si>
    <t>STATISTINIAI</t>
  </si>
  <si>
    <t>SUTARTINIAI</t>
  </si>
  <si>
    <t>Priešmokyklinio ugdymo vaikų sk.</t>
  </si>
  <si>
    <t>Mokinių skaičius</t>
  </si>
  <si>
    <t>Ikimokykli.</t>
  </si>
  <si>
    <t>VISO</t>
  </si>
  <si>
    <t>Priešmokyklinio ugdymo vaikų sk .</t>
  </si>
  <si>
    <t>Ikimokykl.</t>
  </si>
  <si>
    <t>Priešmokyk.ugdymo vaikų sk.</t>
  </si>
  <si>
    <t xml:space="preserve">Priešmokyklinio ugd. vaikų sk </t>
  </si>
  <si>
    <t>Ikimok.</t>
  </si>
  <si>
    <t>Priešmokyklinio ugd. vaikų sk.</t>
  </si>
  <si>
    <t>Viso</t>
  </si>
  <si>
    <t xml:space="preserve">Priešmokyk.ugdymo vaikų sk </t>
  </si>
  <si>
    <t>L/d "Saulutė"</t>
  </si>
  <si>
    <t>L/d "Lakštingalėlė"</t>
  </si>
  <si>
    <t>L/d "Žilvitis"</t>
  </si>
  <si>
    <t>L/d "Dobilas"</t>
  </si>
  <si>
    <t>M/d "Pakalnutė"</t>
  </si>
  <si>
    <t>Buk.vaikų l-d ''.Kulverstukas''</t>
  </si>
  <si>
    <t>Šveic. vaikų l-d ''Voveraitė''</t>
  </si>
  <si>
    <t>Kulv. vaikų l-d '' Raudonkepu.</t>
  </si>
  <si>
    <t>Ruklos vaikų l-d ''Pušaitė''</t>
  </si>
  <si>
    <t>Upninkųvaikų l-d ''.Žiogelis''</t>
  </si>
  <si>
    <t>Kuigalių vaikų l-d ''.Drugelis''</t>
  </si>
  <si>
    <t>Šilų sen.dar.-mok.Šilelis</t>
  </si>
  <si>
    <t>M-d "Bitutė"</t>
  </si>
  <si>
    <t>J.Ralio gimnazija.</t>
  </si>
  <si>
    <t>Senamiesčio gimnazija</t>
  </si>
  <si>
    <t>Žeimių pagrindin. mok.</t>
  </si>
  <si>
    <t>VšĮ suaugu. švietimo centras</t>
  </si>
  <si>
    <t>Jaunimo mokykla</t>
  </si>
  <si>
    <t>Ruklos Jono Stanisla..pag..m.</t>
  </si>
  <si>
    <t>Lietavos pagrin.mok.</t>
  </si>
  <si>
    <t>J.Vareikio pagr.mok.</t>
  </si>
  <si>
    <t>R.Samulevičiaus . pag.mok.</t>
  </si>
  <si>
    <t>Jonavos Neries pagrin.mok.</t>
  </si>
  <si>
    <t>Upninkų pagrin. mok.</t>
  </si>
  <si>
    <t>Barupės pagri. mok.</t>
  </si>
  <si>
    <t>Kulvos A.Kulviečio pa..mok.</t>
  </si>
  <si>
    <t>Šveicarijos pagri. mok.</t>
  </si>
  <si>
    <t>Batėgalos pagri. mok.</t>
  </si>
  <si>
    <t>Bukonių pagri mok.</t>
  </si>
  <si>
    <t>Panoterių P.Vaičiūno p.mok.</t>
  </si>
  <si>
    <t>Užusalių pagri. mok.</t>
  </si>
  <si>
    <t>Panerio pradinė mok.</t>
  </si>
  <si>
    <t>Jonavos pradinė mok.</t>
  </si>
  <si>
    <t>PPT</t>
  </si>
  <si>
    <t>Lėšos</t>
  </si>
  <si>
    <t>2012m. Rugsėjo 1 d.</t>
  </si>
  <si>
    <t>STATISTINIAI be dubliuotų</t>
  </si>
  <si>
    <t>sut.visi</t>
  </si>
  <si>
    <t>Blmok.</t>
  </si>
  <si>
    <t>sut</t>
  </si>
  <si>
    <t>MK 4 mėnesiams</t>
  </si>
  <si>
    <t>tame skaičiuje</t>
  </si>
  <si>
    <t xml:space="preserve">Brandos egzaminams organizuoti </t>
  </si>
  <si>
    <t>Išorės vertinimui organizuoti</t>
  </si>
  <si>
    <t>Profesinės linkmės moduliai</t>
  </si>
  <si>
    <t>Neformaliam švietimui</t>
  </si>
  <si>
    <t>Darbo užmokestis</t>
  </si>
  <si>
    <t>Sodra</t>
  </si>
  <si>
    <t>Vadovėliai ir mokymo per.</t>
  </si>
  <si>
    <t>Pažintinei veiklai</t>
  </si>
  <si>
    <t>Kvalifikacija</t>
  </si>
  <si>
    <t>IKT</t>
  </si>
  <si>
    <t>Koef. Skirtumams išlyginti</t>
  </si>
  <si>
    <t>Meno mok.</t>
  </si>
  <si>
    <t>KKSC</t>
  </si>
  <si>
    <t>Meno</t>
  </si>
  <si>
    <t>%</t>
  </si>
  <si>
    <t>VISO perskirstomas MK nuo 2012.09.01 (4 mėn)</t>
  </si>
  <si>
    <t>SKIRTUMAS 2012.09.01 (lyginant su 2011m.09.01)</t>
  </si>
  <si>
    <t>MOKINIŲ KREPŠELIO LĖŠŲ PERSKIRSTYMAS PASIKEITUS MOKINIŲ SKAIČIUI 2012-09-01</t>
  </si>
  <si>
    <t>KETURIŲ MĖNESIŲ MK</t>
  </si>
  <si>
    <t>Trūkumo procentas lyginant su poreikiu</t>
  </si>
  <si>
    <t>Trūkumo kompensavimas</t>
  </si>
  <si>
    <t>VISO MK 4 mėn.</t>
  </si>
  <si>
    <t>Statistiniai</t>
  </si>
  <si>
    <t>Sutartiniai</t>
  </si>
  <si>
    <t>MK etatinių ped. Koef. Su priešmok.</t>
  </si>
  <si>
    <t>Tarifikuotų koef.</t>
  </si>
  <si>
    <t>VISO koef. Suma</t>
  </si>
  <si>
    <t>4 mėn. lėšų poreikis DUF</t>
  </si>
  <si>
    <t>VISO su sodra</t>
  </si>
  <si>
    <t>Procento skirtumas su galimu trūkumu</t>
  </si>
  <si>
    <t>Kompensuojama suma</t>
  </si>
  <si>
    <t>Batėgalos l-d "Čipolinas"</t>
  </si>
  <si>
    <t>VISO DARŽELIAI</t>
  </si>
  <si>
    <t>VISO MOKYKLOS</t>
  </si>
  <si>
    <t>IŠ VISO</t>
  </si>
  <si>
    <t>TIK MINUSAI</t>
  </si>
  <si>
    <t>MOKINIO KREPŠELIO ASIGNAVIMŲ DARBO UŽMOKESČIUI IR SODRAI PALYGINIMAS SU TARIFIKACIJOMIS NUO 2012 M.RUGSĖJO 1D.</t>
  </si>
  <si>
    <t>Vaikai 201209.01</t>
  </si>
  <si>
    <t>LĖŠŲ POREIKIS 4 MĖNESIAMS (nuo 2012-09-01 iki 2012-12-31)</t>
  </si>
  <si>
    <t>MK nuo 2012.09.01</t>
  </si>
  <si>
    <t>Užusalių grupė</t>
  </si>
  <si>
    <t>Įstaigos</t>
  </si>
  <si>
    <t>MOKINIO KREPŠELIS</t>
  </si>
  <si>
    <t>VALSTYBĖS DEL. FUN.</t>
  </si>
  <si>
    <t>APLINKA</t>
  </si>
  <si>
    <t>Socialinė parama mokiniams</t>
  </si>
  <si>
    <t>Patiekalų gamybos išlaidos</t>
  </si>
  <si>
    <t>tame sk.</t>
  </si>
  <si>
    <t>Rezervas</t>
  </si>
  <si>
    <t>ASIGNAVIMŲ PERSKIRSTYMO TARP ŠVIETIMO ĮSTAIGŲ SUVESTINĖ 2012.09.01</t>
  </si>
  <si>
    <t>Meno mokykla</t>
  </si>
  <si>
    <t>Brandos egzaminams or.</t>
  </si>
  <si>
    <t>Išorės vertinimui orga.</t>
  </si>
  <si>
    <t xml:space="preserve"> MK perskirstymas dėl mokinių skaičiaus pasikeitimo</t>
  </si>
  <si>
    <t xml:space="preserve"> MK perskirstymas iš rezervo (koef. Skirtumams išlyginti)</t>
  </si>
  <si>
    <t>REZERVAS</t>
  </si>
  <si>
    <t>Darbo užm.</t>
  </si>
  <si>
    <t>Profesinės linkmės moduliams (biudžete skirta c. Fonde, todėl nėra nuo ko sumažinti)</t>
  </si>
  <si>
    <t>Dė migracijos</t>
  </si>
  <si>
    <t>Palikta biudžete 4 mėn.</t>
  </si>
  <si>
    <t xml:space="preserve">Profesinės linkmės modul. </t>
  </si>
  <si>
    <t>atvyko daugiau mokinių</t>
  </si>
  <si>
    <t>Dėl vaikų pasikeitimo 2012-09-01</t>
  </si>
  <si>
    <t>Batėgalos m. -d. c.</t>
  </si>
  <si>
    <t xml:space="preserve">iš trūkumo atimti kompensuojamą sumą*100/ iš 4 mėn. poreikio </t>
  </si>
  <si>
    <t>Trūkumas</t>
  </si>
  <si>
    <t>4 mėn. poreikis</t>
  </si>
  <si>
    <t>Trūkumo %</t>
  </si>
  <si>
    <t>Iš trūkumo atimta komp. Suma</t>
  </si>
  <si>
    <t>PPT (9823,4491*6,3)</t>
  </si>
  <si>
    <t>Mokyklų buvo patasyti be dubliuotų</t>
  </si>
  <si>
    <t>Pridėta miesto pradinėms pagal metodiką</t>
  </si>
  <si>
    <t>TADA VISO</t>
  </si>
  <si>
    <t>IŠEITINĖS</t>
  </si>
  <si>
    <t>PAGAL ĮSTAIGOJE ESAMUS KOEFICIENTŲ VIDURKIUS</t>
  </si>
  <si>
    <t>(lieka nepanaudota 1390 -519=871)</t>
  </si>
  <si>
    <t>Vadovėliai ir mokymo pr.</t>
  </si>
  <si>
    <t>(Lieka pas Ramutę nepan,. 800-342=458)</t>
  </si>
  <si>
    <t>MK4 mėnesiams</t>
  </si>
  <si>
    <t>VISO perskirstomas MK nuo 2012.09.01 4 mėn)</t>
  </si>
  <si>
    <t>294792-36900=257892</t>
  </si>
  <si>
    <t>Trūkumas (-), perteklius (+) pagal 2011m.09.01 (4 mėn)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</si>
</sst>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%"/>
  </numFmts>
  <fonts count="23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80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/>
    </xf>
    <xf numFmtId="1" fontId="4" fillId="0" borderId="31" xfId="0" applyNumberFormat="1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4" fillId="0" borderId="4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Border="1" applyAlignment="1"/>
    <xf numFmtId="1" fontId="2" fillId="0" borderId="0" xfId="0" applyNumberFormat="1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9" fontId="2" fillId="0" borderId="42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1" fontId="12" fillId="0" borderId="0" xfId="0" applyNumberFormat="1" applyFont="1" applyBorder="1" applyAlignment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1" fontId="13" fillId="0" borderId="14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/>
    </xf>
    <xf numFmtId="0" fontId="12" fillId="0" borderId="2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1" fontId="13" fillId="0" borderId="31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" fontId="12" fillId="0" borderId="35" xfId="0" applyNumberFormat="1" applyFont="1" applyBorder="1" applyAlignment="1">
      <alignment horizontal="center"/>
    </xf>
    <xf numFmtId="1" fontId="13" fillId="0" borderId="38" xfId="0" applyNumberFormat="1" applyFont="1" applyBorder="1" applyAlignment="1">
      <alignment horizontal="center"/>
    </xf>
    <xf numFmtId="0" fontId="13" fillId="0" borderId="0" xfId="0" applyFont="1" applyBorder="1" applyAlignment="1"/>
    <xf numFmtId="0" fontId="12" fillId="0" borderId="3" xfId="0" applyFont="1" applyBorder="1"/>
    <xf numFmtId="0" fontId="12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6" fillId="0" borderId="3" xfId="0" applyFont="1" applyBorder="1" applyAlignment="1"/>
    <xf numFmtId="0" fontId="12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9" fontId="12" fillId="0" borderId="50" xfId="0" applyNumberFormat="1" applyFont="1" applyBorder="1" applyAlignment="1">
      <alignment horizontal="center" vertical="center" wrapText="1"/>
    </xf>
    <xf numFmtId="9" fontId="12" fillId="0" borderId="43" xfId="0" applyNumberFormat="1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/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2" fillId="0" borderId="55" xfId="0" applyFont="1" applyBorder="1" applyAlignment="1"/>
    <xf numFmtId="0" fontId="12" fillId="0" borderId="23" xfId="0" applyFont="1" applyBorder="1" applyAlignment="1"/>
    <xf numFmtId="0" fontId="12" fillId="0" borderId="24" xfId="0" applyFont="1" applyBorder="1" applyAlignment="1"/>
    <xf numFmtId="0" fontId="12" fillId="0" borderId="45" xfId="0" applyFont="1" applyBorder="1" applyAlignment="1"/>
    <xf numFmtId="0" fontId="12" fillId="0" borderId="28" xfId="0" applyFont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" fontId="12" fillId="0" borderId="31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28" xfId="0" applyFont="1" applyBorder="1" applyAlignment="1"/>
    <xf numFmtId="0" fontId="12" fillId="0" borderId="29" xfId="0" applyFont="1" applyBorder="1" applyAlignment="1"/>
    <xf numFmtId="0" fontId="12" fillId="0" borderId="30" xfId="0" applyFont="1" applyBorder="1" applyAlignment="1"/>
    <xf numFmtId="0" fontId="12" fillId="0" borderId="32" xfId="0" applyFont="1" applyBorder="1" applyAlignment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1" fontId="12" fillId="0" borderId="30" xfId="0" applyNumberFormat="1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0" fontId="12" fillId="0" borderId="34" xfId="0" applyFont="1" applyBorder="1"/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1" fontId="12" fillId="0" borderId="37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2" fillId="0" borderId="34" xfId="0" applyFont="1" applyBorder="1" applyAlignment="1"/>
    <xf numFmtId="0" fontId="12" fillId="0" borderId="35" xfId="0" applyFont="1" applyBorder="1" applyAlignment="1"/>
    <xf numFmtId="0" fontId="12" fillId="0" borderId="36" xfId="0" applyFont="1" applyBorder="1" applyAlignment="1"/>
    <xf numFmtId="0" fontId="12" fillId="0" borderId="38" xfId="0" applyFont="1" applyBorder="1" applyAlignment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" xfId="0" applyFont="1" applyBorder="1"/>
    <xf numFmtId="0" fontId="13" fillId="0" borderId="13" xfId="0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0" fontId="13" fillId="0" borderId="3" xfId="0" applyFont="1" applyBorder="1" applyAlignment="1"/>
    <xf numFmtId="1" fontId="13" fillId="0" borderId="3" xfId="0" applyNumberFormat="1" applyFont="1" applyBorder="1" applyAlignment="1"/>
    <xf numFmtId="0" fontId="12" fillId="0" borderId="10" xfId="0" applyFont="1" applyBorder="1" applyAlignment="1"/>
    <xf numFmtId="0" fontId="12" fillId="0" borderId="11" xfId="0" applyFont="1" applyBorder="1" applyAlignment="1"/>
    <xf numFmtId="0" fontId="12" fillId="0" borderId="13" xfId="0" applyFont="1" applyBorder="1" applyAlignment="1"/>
    <xf numFmtId="0" fontId="12" fillId="0" borderId="29" xfId="0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1" fontId="12" fillId="0" borderId="32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1" fontId="13" fillId="0" borderId="35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/>
    <xf numFmtId="0" fontId="12" fillId="0" borderId="10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0" fontId="12" fillId="0" borderId="0" xfId="0" applyFont="1" applyBorder="1"/>
    <xf numFmtId="0" fontId="17" fillId="0" borderId="0" xfId="0" applyFont="1" applyBorder="1"/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47" xfId="0" applyFont="1" applyBorder="1" applyAlignment="1"/>
    <xf numFmtId="0" fontId="20" fillId="0" borderId="0" xfId="0" applyFont="1"/>
    <xf numFmtId="0" fontId="20" fillId="0" borderId="0" xfId="0" applyFont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/>
    </xf>
    <xf numFmtId="1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1" fontId="14" fillId="0" borderId="26" xfId="0" applyNumberFormat="1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/>
    <xf numFmtId="1" fontId="20" fillId="0" borderId="29" xfId="0" applyNumberFormat="1" applyFont="1" applyBorder="1" applyAlignment="1">
      <alignment horizontal="center"/>
    </xf>
    <xf numFmtId="1" fontId="20" fillId="0" borderId="30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1" fontId="14" fillId="0" borderId="29" xfId="0" applyNumberFormat="1" applyFont="1" applyBorder="1" applyAlignment="1">
      <alignment horizontal="center"/>
    </xf>
    <xf numFmtId="1" fontId="14" fillId="0" borderId="32" xfId="0" applyNumberFormat="1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1" fontId="20" fillId="0" borderId="35" xfId="0" applyNumberFormat="1" applyFont="1" applyBorder="1" applyAlignment="1">
      <alignment horizontal="center"/>
    </xf>
    <xf numFmtId="1" fontId="20" fillId="0" borderId="36" xfId="0" applyNumberFormat="1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1" fontId="14" fillId="0" borderId="35" xfId="0" applyNumberFormat="1" applyFont="1" applyBorder="1" applyAlignment="1">
      <alignment horizontal="center"/>
    </xf>
    <xf numFmtId="1" fontId="14" fillId="0" borderId="38" xfId="0" applyNumberFormat="1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2" fillId="0" borderId="34" xfId="0" applyFont="1" applyBorder="1" applyAlignment="1">
      <alignment vertical="center" wrapText="1"/>
    </xf>
    <xf numFmtId="1" fontId="20" fillId="0" borderId="35" xfId="0" applyNumberFormat="1" applyFont="1" applyBorder="1" applyAlignment="1">
      <alignment horizontal="center" vertical="center" wrapText="1"/>
    </xf>
    <xf numFmtId="1" fontId="20" fillId="0" borderId="36" xfId="0" applyNumberFormat="1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1" fontId="20" fillId="0" borderId="11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55" xfId="0" applyFont="1" applyBorder="1"/>
    <xf numFmtId="0" fontId="14" fillId="0" borderId="61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2" fillId="0" borderId="28" xfId="0" applyFont="1" applyBorder="1" applyAlignment="1">
      <alignment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56" xfId="0" applyFont="1" applyBorder="1"/>
    <xf numFmtId="0" fontId="20" fillId="0" borderId="41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2" fillId="0" borderId="46" xfId="0" applyFont="1" applyBorder="1"/>
    <xf numFmtId="1" fontId="20" fillId="0" borderId="10" xfId="0" applyNumberFormat="1" applyFont="1" applyBorder="1" applyAlignment="1">
      <alignment horizontal="center"/>
    </xf>
    <xf numFmtId="1" fontId="12" fillId="0" borderId="30" xfId="0" applyNumberFormat="1" applyFont="1" applyBorder="1" applyAlignment="1"/>
    <xf numFmtId="1" fontId="12" fillId="0" borderId="29" xfId="0" applyNumberFormat="1" applyFont="1" applyBorder="1" applyAlignment="1"/>
    <xf numFmtId="0" fontId="12" fillId="0" borderId="5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1" fillId="0" borderId="25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4" fillId="0" borderId="57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1" fontId="20" fillId="0" borderId="51" xfId="0" applyNumberFormat="1" applyFont="1" applyBorder="1" applyAlignment="1">
      <alignment horizontal="center"/>
    </xf>
    <xf numFmtId="1" fontId="20" fillId="0" borderId="5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52" xfId="0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3" fillId="0" borderId="10" xfId="0" applyFont="1" applyBorder="1" applyAlignment="1"/>
    <xf numFmtId="0" fontId="13" fillId="0" borderId="46" xfId="0" applyFont="1" applyBorder="1" applyAlignment="1">
      <alignment horizontal="center"/>
    </xf>
    <xf numFmtId="0" fontId="13" fillId="0" borderId="51" xfId="0" applyFont="1" applyBorder="1" applyAlignment="1"/>
    <xf numFmtId="0" fontId="13" fillId="0" borderId="52" xfId="0" applyFont="1" applyBorder="1" applyAlignment="1">
      <alignment horizontal="center"/>
    </xf>
    <xf numFmtId="1" fontId="13" fillId="0" borderId="52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1" fontId="12" fillId="0" borderId="36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2" fontId="12" fillId="0" borderId="30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64" xfId="0" applyNumberFormat="1" applyFont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20" fillId="0" borderId="5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2" fillId="0" borderId="5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9" sqref="F49"/>
    </sheetView>
  </sheetViews>
  <sheetFormatPr defaultRowHeight="11.25" x14ac:dyDescent="0.2"/>
  <cols>
    <col min="1" max="1" width="20.140625" style="1" customWidth="1"/>
    <col min="2" max="2" width="3.7109375" style="1" customWidth="1"/>
    <col min="3" max="3" width="5" style="1" customWidth="1"/>
    <col min="4" max="4" width="4.5703125" style="1" hidden="1" customWidth="1"/>
    <col min="5" max="5" width="5.140625" style="1" customWidth="1"/>
    <col min="6" max="6" width="7.5703125" style="1" customWidth="1"/>
    <col min="7" max="7" width="8.7109375" style="1" customWidth="1"/>
    <col min="8" max="8" width="8.85546875" style="1" hidden="1" customWidth="1"/>
    <col min="9" max="9" width="8.7109375" style="1" customWidth="1"/>
    <col min="10" max="10" width="4.5703125" style="1" customWidth="1"/>
    <col min="11" max="11" width="4.7109375" style="1" customWidth="1"/>
    <col min="12" max="12" width="5" style="1" hidden="1" customWidth="1"/>
    <col min="13" max="13" width="5" style="1" customWidth="1"/>
    <col min="14" max="14" width="7.7109375" style="1" customWidth="1"/>
    <col min="15" max="15" width="8.42578125" style="1" customWidth="1"/>
    <col min="16" max="16" width="9.42578125" style="1" hidden="1" customWidth="1"/>
    <col min="17" max="17" width="9.140625" style="1" customWidth="1"/>
    <col min="18" max="18" width="3.85546875" style="1" customWidth="1"/>
    <col min="19" max="19" width="5.85546875" style="1" customWidth="1"/>
    <col min="20" max="21" width="4.85546875" style="1" customWidth="1"/>
    <col min="22" max="22" width="8" style="1" customWidth="1"/>
    <col min="23" max="23" width="9.5703125" style="1" customWidth="1"/>
    <col min="24" max="24" width="0.140625" style="1" customWidth="1"/>
    <col min="25" max="25" width="9.42578125" style="1" customWidth="1"/>
    <col min="26" max="261" width="9.140625" style="1"/>
    <col min="262" max="262" width="21.5703125" style="1" customWidth="1"/>
    <col min="263" max="263" width="4.85546875" style="1" customWidth="1"/>
    <col min="264" max="264" width="5.42578125" style="1" customWidth="1"/>
    <col min="265" max="265" width="6.140625" style="1" customWidth="1"/>
    <col min="266" max="266" width="6.5703125" style="1" customWidth="1"/>
    <col min="267" max="267" width="6.140625" style="1" customWidth="1"/>
    <col min="268" max="268" width="7.140625" style="1" customWidth="1"/>
    <col min="269" max="270" width="5.7109375" style="1" customWidth="1"/>
    <col min="271" max="271" width="5.5703125" style="1" customWidth="1"/>
    <col min="272" max="272" width="7.7109375" style="1" customWidth="1"/>
    <col min="273" max="274" width="8.140625" style="1" customWidth="1"/>
    <col min="275" max="275" width="5.28515625" style="1" customWidth="1"/>
    <col min="276" max="277" width="5.85546875" style="1" customWidth="1"/>
    <col min="278" max="278" width="0.140625" style="1" customWidth="1"/>
    <col min="279" max="280" width="7.7109375" style="1" customWidth="1"/>
    <col min="281" max="281" width="8.42578125" style="1" customWidth="1"/>
    <col min="282" max="517" width="9.140625" style="1"/>
    <col min="518" max="518" width="21.5703125" style="1" customWidth="1"/>
    <col min="519" max="519" width="4.85546875" style="1" customWidth="1"/>
    <col min="520" max="520" width="5.42578125" style="1" customWidth="1"/>
    <col min="521" max="521" width="6.140625" style="1" customWidth="1"/>
    <col min="522" max="522" width="6.5703125" style="1" customWidth="1"/>
    <col min="523" max="523" width="6.140625" style="1" customWidth="1"/>
    <col min="524" max="524" width="7.140625" style="1" customWidth="1"/>
    <col min="525" max="526" width="5.7109375" style="1" customWidth="1"/>
    <col min="527" max="527" width="5.5703125" style="1" customWidth="1"/>
    <col min="528" max="528" width="7.7109375" style="1" customWidth="1"/>
    <col min="529" max="530" width="8.140625" style="1" customWidth="1"/>
    <col min="531" max="531" width="5.28515625" style="1" customWidth="1"/>
    <col min="532" max="533" width="5.85546875" style="1" customWidth="1"/>
    <col min="534" max="534" width="0.140625" style="1" customWidth="1"/>
    <col min="535" max="536" width="7.7109375" style="1" customWidth="1"/>
    <col min="537" max="537" width="8.42578125" style="1" customWidth="1"/>
    <col min="538" max="773" width="9.140625" style="1"/>
    <col min="774" max="774" width="21.5703125" style="1" customWidth="1"/>
    <col min="775" max="775" width="4.85546875" style="1" customWidth="1"/>
    <col min="776" max="776" width="5.42578125" style="1" customWidth="1"/>
    <col min="777" max="777" width="6.140625" style="1" customWidth="1"/>
    <col min="778" max="778" width="6.5703125" style="1" customWidth="1"/>
    <col min="779" max="779" width="6.140625" style="1" customWidth="1"/>
    <col min="780" max="780" width="7.140625" style="1" customWidth="1"/>
    <col min="781" max="782" width="5.7109375" style="1" customWidth="1"/>
    <col min="783" max="783" width="5.5703125" style="1" customWidth="1"/>
    <col min="784" max="784" width="7.7109375" style="1" customWidth="1"/>
    <col min="785" max="786" width="8.140625" style="1" customWidth="1"/>
    <col min="787" max="787" width="5.28515625" style="1" customWidth="1"/>
    <col min="788" max="789" width="5.85546875" style="1" customWidth="1"/>
    <col min="790" max="790" width="0.140625" style="1" customWidth="1"/>
    <col min="791" max="792" width="7.7109375" style="1" customWidth="1"/>
    <col min="793" max="793" width="8.42578125" style="1" customWidth="1"/>
    <col min="794" max="1029" width="9.140625" style="1"/>
    <col min="1030" max="1030" width="21.5703125" style="1" customWidth="1"/>
    <col min="1031" max="1031" width="4.85546875" style="1" customWidth="1"/>
    <col min="1032" max="1032" width="5.42578125" style="1" customWidth="1"/>
    <col min="1033" max="1033" width="6.140625" style="1" customWidth="1"/>
    <col min="1034" max="1034" width="6.5703125" style="1" customWidth="1"/>
    <col min="1035" max="1035" width="6.140625" style="1" customWidth="1"/>
    <col min="1036" max="1036" width="7.140625" style="1" customWidth="1"/>
    <col min="1037" max="1038" width="5.7109375" style="1" customWidth="1"/>
    <col min="1039" max="1039" width="5.5703125" style="1" customWidth="1"/>
    <col min="1040" max="1040" width="7.7109375" style="1" customWidth="1"/>
    <col min="1041" max="1042" width="8.140625" style="1" customWidth="1"/>
    <col min="1043" max="1043" width="5.28515625" style="1" customWidth="1"/>
    <col min="1044" max="1045" width="5.85546875" style="1" customWidth="1"/>
    <col min="1046" max="1046" width="0.140625" style="1" customWidth="1"/>
    <col min="1047" max="1048" width="7.7109375" style="1" customWidth="1"/>
    <col min="1049" max="1049" width="8.42578125" style="1" customWidth="1"/>
    <col min="1050" max="1285" width="9.140625" style="1"/>
    <col min="1286" max="1286" width="21.5703125" style="1" customWidth="1"/>
    <col min="1287" max="1287" width="4.85546875" style="1" customWidth="1"/>
    <col min="1288" max="1288" width="5.42578125" style="1" customWidth="1"/>
    <col min="1289" max="1289" width="6.140625" style="1" customWidth="1"/>
    <col min="1290" max="1290" width="6.5703125" style="1" customWidth="1"/>
    <col min="1291" max="1291" width="6.140625" style="1" customWidth="1"/>
    <col min="1292" max="1292" width="7.140625" style="1" customWidth="1"/>
    <col min="1293" max="1294" width="5.7109375" style="1" customWidth="1"/>
    <col min="1295" max="1295" width="5.5703125" style="1" customWidth="1"/>
    <col min="1296" max="1296" width="7.7109375" style="1" customWidth="1"/>
    <col min="1297" max="1298" width="8.140625" style="1" customWidth="1"/>
    <col min="1299" max="1299" width="5.28515625" style="1" customWidth="1"/>
    <col min="1300" max="1301" width="5.85546875" style="1" customWidth="1"/>
    <col min="1302" max="1302" width="0.140625" style="1" customWidth="1"/>
    <col min="1303" max="1304" width="7.7109375" style="1" customWidth="1"/>
    <col min="1305" max="1305" width="8.42578125" style="1" customWidth="1"/>
    <col min="1306" max="1541" width="9.140625" style="1"/>
    <col min="1542" max="1542" width="21.5703125" style="1" customWidth="1"/>
    <col min="1543" max="1543" width="4.85546875" style="1" customWidth="1"/>
    <col min="1544" max="1544" width="5.42578125" style="1" customWidth="1"/>
    <col min="1545" max="1545" width="6.140625" style="1" customWidth="1"/>
    <col min="1546" max="1546" width="6.5703125" style="1" customWidth="1"/>
    <col min="1547" max="1547" width="6.140625" style="1" customWidth="1"/>
    <col min="1548" max="1548" width="7.140625" style="1" customWidth="1"/>
    <col min="1549" max="1550" width="5.7109375" style="1" customWidth="1"/>
    <col min="1551" max="1551" width="5.5703125" style="1" customWidth="1"/>
    <col min="1552" max="1552" width="7.7109375" style="1" customWidth="1"/>
    <col min="1553" max="1554" width="8.140625" style="1" customWidth="1"/>
    <col min="1555" max="1555" width="5.28515625" style="1" customWidth="1"/>
    <col min="1556" max="1557" width="5.85546875" style="1" customWidth="1"/>
    <col min="1558" max="1558" width="0.140625" style="1" customWidth="1"/>
    <col min="1559" max="1560" width="7.7109375" style="1" customWidth="1"/>
    <col min="1561" max="1561" width="8.42578125" style="1" customWidth="1"/>
    <col min="1562" max="1797" width="9.140625" style="1"/>
    <col min="1798" max="1798" width="21.5703125" style="1" customWidth="1"/>
    <col min="1799" max="1799" width="4.85546875" style="1" customWidth="1"/>
    <col min="1800" max="1800" width="5.42578125" style="1" customWidth="1"/>
    <col min="1801" max="1801" width="6.140625" style="1" customWidth="1"/>
    <col min="1802" max="1802" width="6.5703125" style="1" customWidth="1"/>
    <col min="1803" max="1803" width="6.140625" style="1" customWidth="1"/>
    <col min="1804" max="1804" width="7.140625" style="1" customWidth="1"/>
    <col min="1805" max="1806" width="5.7109375" style="1" customWidth="1"/>
    <col min="1807" max="1807" width="5.5703125" style="1" customWidth="1"/>
    <col min="1808" max="1808" width="7.7109375" style="1" customWidth="1"/>
    <col min="1809" max="1810" width="8.140625" style="1" customWidth="1"/>
    <col min="1811" max="1811" width="5.28515625" style="1" customWidth="1"/>
    <col min="1812" max="1813" width="5.85546875" style="1" customWidth="1"/>
    <col min="1814" max="1814" width="0.140625" style="1" customWidth="1"/>
    <col min="1815" max="1816" width="7.7109375" style="1" customWidth="1"/>
    <col min="1817" max="1817" width="8.42578125" style="1" customWidth="1"/>
    <col min="1818" max="2053" width="9.140625" style="1"/>
    <col min="2054" max="2054" width="21.5703125" style="1" customWidth="1"/>
    <col min="2055" max="2055" width="4.85546875" style="1" customWidth="1"/>
    <col min="2056" max="2056" width="5.42578125" style="1" customWidth="1"/>
    <col min="2057" max="2057" width="6.140625" style="1" customWidth="1"/>
    <col min="2058" max="2058" width="6.5703125" style="1" customWidth="1"/>
    <col min="2059" max="2059" width="6.140625" style="1" customWidth="1"/>
    <col min="2060" max="2060" width="7.140625" style="1" customWidth="1"/>
    <col min="2061" max="2062" width="5.7109375" style="1" customWidth="1"/>
    <col min="2063" max="2063" width="5.5703125" style="1" customWidth="1"/>
    <col min="2064" max="2064" width="7.7109375" style="1" customWidth="1"/>
    <col min="2065" max="2066" width="8.140625" style="1" customWidth="1"/>
    <col min="2067" max="2067" width="5.28515625" style="1" customWidth="1"/>
    <col min="2068" max="2069" width="5.85546875" style="1" customWidth="1"/>
    <col min="2070" max="2070" width="0.140625" style="1" customWidth="1"/>
    <col min="2071" max="2072" width="7.7109375" style="1" customWidth="1"/>
    <col min="2073" max="2073" width="8.42578125" style="1" customWidth="1"/>
    <col min="2074" max="2309" width="9.140625" style="1"/>
    <col min="2310" max="2310" width="21.5703125" style="1" customWidth="1"/>
    <col min="2311" max="2311" width="4.85546875" style="1" customWidth="1"/>
    <col min="2312" max="2312" width="5.42578125" style="1" customWidth="1"/>
    <col min="2313" max="2313" width="6.140625" style="1" customWidth="1"/>
    <col min="2314" max="2314" width="6.5703125" style="1" customWidth="1"/>
    <col min="2315" max="2315" width="6.140625" style="1" customWidth="1"/>
    <col min="2316" max="2316" width="7.140625" style="1" customWidth="1"/>
    <col min="2317" max="2318" width="5.7109375" style="1" customWidth="1"/>
    <col min="2319" max="2319" width="5.5703125" style="1" customWidth="1"/>
    <col min="2320" max="2320" width="7.7109375" style="1" customWidth="1"/>
    <col min="2321" max="2322" width="8.140625" style="1" customWidth="1"/>
    <col min="2323" max="2323" width="5.28515625" style="1" customWidth="1"/>
    <col min="2324" max="2325" width="5.85546875" style="1" customWidth="1"/>
    <col min="2326" max="2326" width="0.140625" style="1" customWidth="1"/>
    <col min="2327" max="2328" width="7.7109375" style="1" customWidth="1"/>
    <col min="2329" max="2329" width="8.42578125" style="1" customWidth="1"/>
    <col min="2330" max="2565" width="9.140625" style="1"/>
    <col min="2566" max="2566" width="21.5703125" style="1" customWidth="1"/>
    <col min="2567" max="2567" width="4.85546875" style="1" customWidth="1"/>
    <col min="2568" max="2568" width="5.42578125" style="1" customWidth="1"/>
    <col min="2569" max="2569" width="6.140625" style="1" customWidth="1"/>
    <col min="2570" max="2570" width="6.5703125" style="1" customWidth="1"/>
    <col min="2571" max="2571" width="6.140625" style="1" customWidth="1"/>
    <col min="2572" max="2572" width="7.140625" style="1" customWidth="1"/>
    <col min="2573" max="2574" width="5.7109375" style="1" customWidth="1"/>
    <col min="2575" max="2575" width="5.5703125" style="1" customWidth="1"/>
    <col min="2576" max="2576" width="7.7109375" style="1" customWidth="1"/>
    <col min="2577" max="2578" width="8.140625" style="1" customWidth="1"/>
    <col min="2579" max="2579" width="5.28515625" style="1" customWidth="1"/>
    <col min="2580" max="2581" width="5.85546875" style="1" customWidth="1"/>
    <col min="2582" max="2582" width="0.140625" style="1" customWidth="1"/>
    <col min="2583" max="2584" width="7.7109375" style="1" customWidth="1"/>
    <col min="2585" max="2585" width="8.42578125" style="1" customWidth="1"/>
    <col min="2586" max="2821" width="9.140625" style="1"/>
    <col min="2822" max="2822" width="21.5703125" style="1" customWidth="1"/>
    <col min="2823" max="2823" width="4.85546875" style="1" customWidth="1"/>
    <col min="2824" max="2824" width="5.42578125" style="1" customWidth="1"/>
    <col min="2825" max="2825" width="6.140625" style="1" customWidth="1"/>
    <col min="2826" max="2826" width="6.5703125" style="1" customWidth="1"/>
    <col min="2827" max="2827" width="6.140625" style="1" customWidth="1"/>
    <col min="2828" max="2828" width="7.140625" style="1" customWidth="1"/>
    <col min="2829" max="2830" width="5.7109375" style="1" customWidth="1"/>
    <col min="2831" max="2831" width="5.5703125" style="1" customWidth="1"/>
    <col min="2832" max="2832" width="7.7109375" style="1" customWidth="1"/>
    <col min="2833" max="2834" width="8.140625" style="1" customWidth="1"/>
    <col min="2835" max="2835" width="5.28515625" style="1" customWidth="1"/>
    <col min="2836" max="2837" width="5.85546875" style="1" customWidth="1"/>
    <col min="2838" max="2838" width="0.140625" style="1" customWidth="1"/>
    <col min="2839" max="2840" width="7.7109375" style="1" customWidth="1"/>
    <col min="2841" max="2841" width="8.42578125" style="1" customWidth="1"/>
    <col min="2842" max="3077" width="9.140625" style="1"/>
    <col min="3078" max="3078" width="21.5703125" style="1" customWidth="1"/>
    <col min="3079" max="3079" width="4.85546875" style="1" customWidth="1"/>
    <col min="3080" max="3080" width="5.42578125" style="1" customWidth="1"/>
    <col min="3081" max="3081" width="6.140625" style="1" customWidth="1"/>
    <col min="3082" max="3082" width="6.5703125" style="1" customWidth="1"/>
    <col min="3083" max="3083" width="6.140625" style="1" customWidth="1"/>
    <col min="3084" max="3084" width="7.140625" style="1" customWidth="1"/>
    <col min="3085" max="3086" width="5.7109375" style="1" customWidth="1"/>
    <col min="3087" max="3087" width="5.5703125" style="1" customWidth="1"/>
    <col min="3088" max="3088" width="7.7109375" style="1" customWidth="1"/>
    <col min="3089" max="3090" width="8.140625" style="1" customWidth="1"/>
    <col min="3091" max="3091" width="5.28515625" style="1" customWidth="1"/>
    <col min="3092" max="3093" width="5.85546875" style="1" customWidth="1"/>
    <col min="3094" max="3094" width="0.140625" style="1" customWidth="1"/>
    <col min="3095" max="3096" width="7.7109375" style="1" customWidth="1"/>
    <col min="3097" max="3097" width="8.42578125" style="1" customWidth="1"/>
    <col min="3098" max="3333" width="9.140625" style="1"/>
    <col min="3334" max="3334" width="21.5703125" style="1" customWidth="1"/>
    <col min="3335" max="3335" width="4.85546875" style="1" customWidth="1"/>
    <col min="3336" max="3336" width="5.42578125" style="1" customWidth="1"/>
    <col min="3337" max="3337" width="6.140625" style="1" customWidth="1"/>
    <col min="3338" max="3338" width="6.5703125" style="1" customWidth="1"/>
    <col min="3339" max="3339" width="6.140625" style="1" customWidth="1"/>
    <col min="3340" max="3340" width="7.140625" style="1" customWidth="1"/>
    <col min="3341" max="3342" width="5.7109375" style="1" customWidth="1"/>
    <col min="3343" max="3343" width="5.5703125" style="1" customWidth="1"/>
    <col min="3344" max="3344" width="7.7109375" style="1" customWidth="1"/>
    <col min="3345" max="3346" width="8.140625" style="1" customWidth="1"/>
    <col min="3347" max="3347" width="5.28515625" style="1" customWidth="1"/>
    <col min="3348" max="3349" width="5.85546875" style="1" customWidth="1"/>
    <col min="3350" max="3350" width="0.140625" style="1" customWidth="1"/>
    <col min="3351" max="3352" width="7.7109375" style="1" customWidth="1"/>
    <col min="3353" max="3353" width="8.42578125" style="1" customWidth="1"/>
    <col min="3354" max="3589" width="9.140625" style="1"/>
    <col min="3590" max="3590" width="21.5703125" style="1" customWidth="1"/>
    <col min="3591" max="3591" width="4.85546875" style="1" customWidth="1"/>
    <col min="3592" max="3592" width="5.42578125" style="1" customWidth="1"/>
    <col min="3593" max="3593" width="6.140625" style="1" customWidth="1"/>
    <col min="3594" max="3594" width="6.5703125" style="1" customWidth="1"/>
    <col min="3595" max="3595" width="6.140625" style="1" customWidth="1"/>
    <col min="3596" max="3596" width="7.140625" style="1" customWidth="1"/>
    <col min="3597" max="3598" width="5.7109375" style="1" customWidth="1"/>
    <col min="3599" max="3599" width="5.5703125" style="1" customWidth="1"/>
    <col min="3600" max="3600" width="7.7109375" style="1" customWidth="1"/>
    <col min="3601" max="3602" width="8.140625" style="1" customWidth="1"/>
    <col min="3603" max="3603" width="5.28515625" style="1" customWidth="1"/>
    <col min="3604" max="3605" width="5.85546875" style="1" customWidth="1"/>
    <col min="3606" max="3606" width="0.140625" style="1" customWidth="1"/>
    <col min="3607" max="3608" width="7.7109375" style="1" customWidth="1"/>
    <col min="3609" max="3609" width="8.42578125" style="1" customWidth="1"/>
    <col min="3610" max="3845" width="9.140625" style="1"/>
    <col min="3846" max="3846" width="21.5703125" style="1" customWidth="1"/>
    <col min="3847" max="3847" width="4.85546875" style="1" customWidth="1"/>
    <col min="3848" max="3848" width="5.42578125" style="1" customWidth="1"/>
    <col min="3849" max="3849" width="6.140625" style="1" customWidth="1"/>
    <col min="3850" max="3850" width="6.5703125" style="1" customWidth="1"/>
    <col min="3851" max="3851" width="6.140625" style="1" customWidth="1"/>
    <col min="3852" max="3852" width="7.140625" style="1" customWidth="1"/>
    <col min="3853" max="3854" width="5.7109375" style="1" customWidth="1"/>
    <col min="3855" max="3855" width="5.5703125" style="1" customWidth="1"/>
    <col min="3856" max="3856" width="7.7109375" style="1" customWidth="1"/>
    <col min="3857" max="3858" width="8.140625" style="1" customWidth="1"/>
    <col min="3859" max="3859" width="5.28515625" style="1" customWidth="1"/>
    <col min="3860" max="3861" width="5.85546875" style="1" customWidth="1"/>
    <col min="3862" max="3862" width="0.140625" style="1" customWidth="1"/>
    <col min="3863" max="3864" width="7.7109375" style="1" customWidth="1"/>
    <col min="3865" max="3865" width="8.42578125" style="1" customWidth="1"/>
    <col min="3866" max="4101" width="9.140625" style="1"/>
    <col min="4102" max="4102" width="21.5703125" style="1" customWidth="1"/>
    <col min="4103" max="4103" width="4.85546875" style="1" customWidth="1"/>
    <col min="4104" max="4104" width="5.42578125" style="1" customWidth="1"/>
    <col min="4105" max="4105" width="6.140625" style="1" customWidth="1"/>
    <col min="4106" max="4106" width="6.5703125" style="1" customWidth="1"/>
    <col min="4107" max="4107" width="6.140625" style="1" customWidth="1"/>
    <col min="4108" max="4108" width="7.140625" style="1" customWidth="1"/>
    <col min="4109" max="4110" width="5.7109375" style="1" customWidth="1"/>
    <col min="4111" max="4111" width="5.5703125" style="1" customWidth="1"/>
    <col min="4112" max="4112" width="7.7109375" style="1" customWidth="1"/>
    <col min="4113" max="4114" width="8.140625" style="1" customWidth="1"/>
    <col min="4115" max="4115" width="5.28515625" style="1" customWidth="1"/>
    <col min="4116" max="4117" width="5.85546875" style="1" customWidth="1"/>
    <col min="4118" max="4118" width="0.140625" style="1" customWidth="1"/>
    <col min="4119" max="4120" width="7.7109375" style="1" customWidth="1"/>
    <col min="4121" max="4121" width="8.42578125" style="1" customWidth="1"/>
    <col min="4122" max="4357" width="9.140625" style="1"/>
    <col min="4358" max="4358" width="21.5703125" style="1" customWidth="1"/>
    <col min="4359" max="4359" width="4.85546875" style="1" customWidth="1"/>
    <col min="4360" max="4360" width="5.42578125" style="1" customWidth="1"/>
    <col min="4361" max="4361" width="6.140625" style="1" customWidth="1"/>
    <col min="4362" max="4362" width="6.5703125" style="1" customWidth="1"/>
    <col min="4363" max="4363" width="6.140625" style="1" customWidth="1"/>
    <col min="4364" max="4364" width="7.140625" style="1" customWidth="1"/>
    <col min="4365" max="4366" width="5.7109375" style="1" customWidth="1"/>
    <col min="4367" max="4367" width="5.5703125" style="1" customWidth="1"/>
    <col min="4368" max="4368" width="7.7109375" style="1" customWidth="1"/>
    <col min="4369" max="4370" width="8.140625" style="1" customWidth="1"/>
    <col min="4371" max="4371" width="5.28515625" style="1" customWidth="1"/>
    <col min="4372" max="4373" width="5.85546875" style="1" customWidth="1"/>
    <col min="4374" max="4374" width="0.140625" style="1" customWidth="1"/>
    <col min="4375" max="4376" width="7.7109375" style="1" customWidth="1"/>
    <col min="4377" max="4377" width="8.42578125" style="1" customWidth="1"/>
    <col min="4378" max="4613" width="9.140625" style="1"/>
    <col min="4614" max="4614" width="21.5703125" style="1" customWidth="1"/>
    <col min="4615" max="4615" width="4.85546875" style="1" customWidth="1"/>
    <col min="4616" max="4616" width="5.42578125" style="1" customWidth="1"/>
    <col min="4617" max="4617" width="6.140625" style="1" customWidth="1"/>
    <col min="4618" max="4618" width="6.5703125" style="1" customWidth="1"/>
    <col min="4619" max="4619" width="6.140625" style="1" customWidth="1"/>
    <col min="4620" max="4620" width="7.140625" style="1" customWidth="1"/>
    <col min="4621" max="4622" width="5.7109375" style="1" customWidth="1"/>
    <col min="4623" max="4623" width="5.5703125" style="1" customWidth="1"/>
    <col min="4624" max="4624" width="7.7109375" style="1" customWidth="1"/>
    <col min="4625" max="4626" width="8.140625" style="1" customWidth="1"/>
    <col min="4627" max="4627" width="5.28515625" style="1" customWidth="1"/>
    <col min="4628" max="4629" width="5.85546875" style="1" customWidth="1"/>
    <col min="4630" max="4630" width="0.140625" style="1" customWidth="1"/>
    <col min="4631" max="4632" width="7.7109375" style="1" customWidth="1"/>
    <col min="4633" max="4633" width="8.42578125" style="1" customWidth="1"/>
    <col min="4634" max="4869" width="9.140625" style="1"/>
    <col min="4870" max="4870" width="21.5703125" style="1" customWidth="1"/>
    <col min="4871" max="4871" width="4.85546875" style="1" customWidth="1"/>
    <col min="4872" max="4872" width="5.42578125" style="1" customWidth="1"/>
    <col min="4873" max="4873" width="6.140625" style="1" customWidth="1"/>
    <col min="4874" max="4874" width="6.5703125" style="1" customWidth="1"/>
    <col min="4875" max="4875" width="6.140625" style="1" customWidth="1"/>
    <col min="4876" max="4876" width="7.140625" style="1" customWidth="1"/>
    <col min="4877" max="4878" width="5.7109375" style="1" customWidth="1"/>
    <col min="4879" max="4879" width="5.5703125" style="1" customWidth="1"/>
    <col min="4880" max="4880" width="7.7109375" style="1" customWidth="1"/>
    <col min="4881" max="4882" width="8.140625" style="1" customWidth="1"/>
    <col min="4883" max="4883" width="5.28515625" style="1" customWidth="1"/>
    <col min="4884" max="4885" width="5.85546875" style="1" customWidth="1"/>
    <col min="4886" max="4886" width="0.140625" style="1" customWidth="1"/>
    <col min="4887" max="4888" width="7.7109375" style="1" customWidth="1"/>
    <col min="4889" max="4889" width="8.42578125" style="1" customWidth="1"/>
    <col min="4890" max="5125" width="9.140625" style="1"/>
    <col min="5126" max="5126" width="21.5703125" style="1" customWidth="1"/>
    <col min="5127" max="5127" width="4.85546875" style="1" customWidth="1"/>
    <col min="5128" max="5128" width="5.42578125" style="1" customWidth="1"/>
    <col min="5129" max="5129" width="6.140625" style="1" customWidth="1"/>
    <col min="5130" max="5130" width="6.5703125" style="1" customWidth="1"/>
    <col min="5131" max="5131" width="6.140625" style="1" customWidth="1"/>
    <col min="5132" max="5132" width="7.140625" style="1" customWidth="1"/>
    <col min="5133" max="5134" width="5.7109375" style="1" customWidth="1"/>
    <col min="5135" max="5135" width="5.5703125" style="1" customWidth="1"/>
    <col min="5136" max="5136" width="7.7109375" style="1" customWidth="1"/>
    <col min="5137" max="5138" width="8.140625" style="1" customWidth="1"/>
    <col min="5139" max="5139" width="5.28515625" style="1" customWidth="1"/>
    <col min="5140" max="5141" width="5.85546875" style="1" customWidth="1"/>
    <col min="5142" max="5142" width="0.140625" style="1" customWidth="1"/>
    <col min="5143" max="5144" width="7.7109375" style="1" customWidth="1"/>
    <col min="5145" max="5145" width="8.42578125" style="1" customWidth="1"/>
    <col min="5146" max="5381" width="9.140625" style="1"/>
    <col min="5382" max="5382" width="21.5703125" style="1" customWidth="1"/>
    <col min="5383" max="5383" width="4.85546875" style="1" customWidth="1"/>
    <col min="5384" max="5384" width="5.42578125" style="1" customWidth="1"/>
    <col min="5385" max="5385" width="6.140625" style="1" customWidth="1"/>
    <col min="5386" max="5386" width="6.5703125" style="1" customWidth="1"/>
    <col min="5387" max="5387" width="6.140625" style="1" customWidth="1"/>
    <col min="5388" max="5388" width="7.140625" style="1" customWidth="1"/>
    <col min="5389" max="5390" width="5.7109375" style="1" customWidth="1"/>
    <col min="5391" max="5391" width="5.5703125" style="1" customWidth="1"/>
    <col min="5392" max="5392" width="7.7109375" style="1" customWidth="1"/>
    <col min="5393" max="5394" width="8.140625" style="1" customWidth="1"/>
    <col min="5395" max="5395" width="5.28515625" style="1" customWidth="1"/>
    <col min="5396" max="5397" width="5.85546875" style="1" customWidth="1"/>
    <col min="5398" max="5398" width="0.140625" style="1" customWidth="1"/>
    <col min="5399" max="5400" width="7.7109375" style="1" customWidth="1"/>
    <col min="5401" max="5401" width="8.42578125" style="1" customWidth="1"/>
    <col min="5402" max="5637" width="9.140625" style="1"/>
    <col min="5638" max="5638" width="21.5703125" style="1" customWidth="1"/>
    <col min="5639" max="5639" width="4.85546875" style="1" customWidth="1"/>
    <col min="5640" max="5640" width="5.42578125" style="1" customWidth="1"/>
    <col min="5641" max="5641" width="6.140625" style="1" customWidth="1"/>
    <col min="5642" max="5642" width="6.5703125" style="1" customWidth="1"/>
    <col min="5643" max="5643" width="6.140625" style="1" customWidth="1"/>
    <col min="5644" max="5644" width="7.140625" style="1" customWidth="1"/>
    <col min="5645" max="5646" width="5.7109375" style="1" customWidth="1"/>
    <col min="5647" max="5647" width="5.5703125" style="1" customWidth="1"/>
    <col min="5648" max="5648" width="7.7109375" style="1" customWidth="1"/>
    <col min="5649" max="5650" width="8.140625" style="1" customWidth="1"/>
    <col min="5651" max="5651" width="5.28515625" style="1" customWidth="1"/>
    <col min="5652" max="5653" width="5.85546875" style="1" customWidth="1"/>
    <col min="5654" max="5654" width="0.140625" style="1" customWidth="1"/>
    <col min="5655" max="5656" width="7.7109375" style="1" customWidth="1"/>
    <col min="5657" max="5657" width="8.42578125" style="1" customWidth="1"/>
    <col min="5658" max="5893" width="9.140625" style="1"/>
    <col min="5894" max="5894" width="21.5703125" style="1" customWidth="1"/>
    <col min="5895" max="5895" width="4.85546875" style="1" customWidth="1"/>
    <col min="5896" max="5896" width="5.42578125" style="1" customWidth="1"/>
    <col min="5897" max="5897" width="6.140625" style="1" customWidth="1"/>
    <col min="5898" max="5898" width="6.5703125" style="1" customWidth="1"/>
    <col min="5899" max="5899" width="6.140625" style="1" customWidth="1"/>
    <col min="5900" max="5900" width="7.140625" style="1" customWidth="1"/>
    <col min="5901" max="5902" width="5.7109375" style="1" customWidth="1"/>
    <col min="5903" max="5903" width="5.5703125" style="1" customWidth="1"/>
    <col min="5904" max="5904" width="7.7109375" style="1" customWidth="1"/>
    <col min="5905" max="5906" width="8.140625" style="1" customWidth="1"/>
    <col min="5907" max="5907" width="5.28515625" style="1" customWidth="1"/>
    <col min="5908" max="5909" width="5.85546875" style="1" customWidth="1"/>
    <col min="5910" max="5910" width="0.140625" style="1" customWidth="1"/>
    <col min="5911" max="5912" width="7.7109375" style="1" customWidth="1"/>
    <col min="5913" max="5913" width="8.42578125" style="1" customWidth="1"/>
    <col min="5914" max="6149" width="9.140625" style="1"/>
    <col min="6150" max="6150" width="21.5703125" style="1" customWidth="1"/>
    <col min="6151" max="6151" width="4.85546875" style="1" customWidth="1"/>
    <col min="6152" max="6152" width="5.42578125" style="1" customWidth="1"/>
    <col min="6153" max="6153" width="6.140625" style="1" customWidth="1"/>
    <col min="6154" max="6154" width="6.5703125" style="1" customWidth="1"/>
    <col min="6155" max="6155" width="6.140625" style="1" customWidth="1"/>
    <col min="6156" max="6156" width="7.140625" style="1" customWidth="1"/>
    <col min="6157" max="6158" width="5.7109375" style="1" customWidth="1"/>
    <col min="6159" max="6159" width="5.5703125" style="1" customWidth="1"/>
    <col min="6160" max="6160" width="7.7109375" style="1" customWidth="1"/>
    <col min="6161" max="6162" width="8.140625" style="1" customWidth="1"/>
    <col min="6163" max="6163" width="5.28515625" style="1" customWidth="1"/>
    <col min="6164" max="6165" width="5.85546875" style="1" customWidth="1"/>
    <col min="6166" max="6166" width="0.140625" style="1" customWidth="1"/>
    <col min="6167" max="6168" width="7.7109375" style="1" customWidth="1"/>
    <col min="6169" max="6169" width="8.42578125" style="1" customWidth="1"/>
    <col min="6170" max="6405" width="9.140625" style="1"/>
    <col min="6406" max="6406" width="21.5703125" style="1" customWidth="1"/>
    <col min="6407" max="6407" width="4.85546875" style="1" customWidth="1"/>
    <col min="6408" max="6408" width="5.42578125" style="1" customWidth="1"/>
    <col min="6409" max="6409" width="6.140625" style="1" customWidth="1"/>
    <col min="6410" max="6410" width="6.5703125" style="1" customWidth="1"/>
    <col min="6411" max="6411" width="6.140625" style="1" customWidth="1"/>
    <col min="6412" max="6412" width="7.140625" style="1" customWidth="1"/>
    <col min="6413" max="6414" width="5.7109375" style="1" customWidth="1"/>
    <col min="6415" max="6415" width="5.5703125" style="1" customWidth="1"/>
    <col min="6416" max="6416" width="7.7109375" style="1" customWidth="1"/>
    <col min="6417" max="6418" width="8.140625" style="1" customWidth="1"/>
    <col min="6419" max="6419" width="5.28515625" style="1" customWidth="1"/>
    <col min="6420" max="6421" width="5.85546875" style="1" customWidth="1"/>
    <col min="6422" max="6422" width="0.140625" style="1" customWidth="1"/>
    <col min="6423" max="6424" width="7.7109375" style="1" customWidth="1"/>
    <col min="6425" max="6425" width="8.42578125" style="1" customWidth="1"/>
    <col min="6426" max="6661" width="9.140625" style="1"/>
    <col min="6662" max="6662" width="21.5703125" style="1" customWidth="1"/>
    <col min="6663" max="6663" width="4.85546875" style="1" customWidth="1"/>
    <col min="6664" max="6664" width="5.42578125" style="1" customWidth="1"/>
    <col min="6665" max="6665" width="6.140625" style="1" customWidth="1"/>
    <col min="6666" max="6666" width="6.5703125" style="1" customWidth="1"/>
    <col min="6667" max="6667" width="6.140625" style="1" customWidth="1"/>
    <col min="6668" max="6668" width="7.140625" style="1" customWidth="1"/>
    <col min="6669" max="6670" width="5.7109375" style="1" customWidth="1"/>
    <col min="6671" max="6671" width="5.5703125" style="1" customWidth="1"/>
    <col min="6672" max="6672" width="7.7109375" style="1" customWidth="1"/>
    <col min="6673" max="6674" width="8.140625" style="1" customWidth="1"/>
    <col min="6675" max="6675" width="5.28515625" style="1" customWidth="1"/>
    <col min="6676" max="6677" width="5.85546875" style="1" customWidth="1"/>
    <col min="6678" max="6678" width="0.140625" style="1" customWidth="1"/>
    <col min="6679" max="6680" width="7.7109375" style="1" customWidth="1"/>
    <col min="6681" max="6681" width="8.42578125" style="1" customWidth="1"/>
    <col min="6682" max="6917" width="9.140625" style="1"/>
    <col min="6918" max="6918" width="21.5703125" style="1" customWidth="1"/>
    <col min="6919" max="6919" width="4.85546875" style="1" customWidth="1"/>
    <col min="6920" max="6920" width="5.42578125" style="1" customWidth="1"/>
    <col min="6921" max="6921" width="6.140625" style="1" customWidth="1"/>
    <col min="6922" max="6922" width="6.5703125" style="1" customWidth="1"/>
    <col min="6923" max="6923" width="6.140625" style="1" customWidth="1"/>
    <col min="6924" max="6924" width="7.140625" style="1" customWidth="1"/>
    <col min="6925" max="6926" width="5.7109375" style="1" customWidth="1"/>
    <col min="6927" max="6927" width="5.5703125" style="1" customWidth="1"/>
    <col min="6928" max="6928" width="7.7109375" style="1" customWidth="1"/>
    <col min="6929" max="6930" width="8.140625" style="1" customWidth="1"/>
    <col min="6931" max="6931" width="5.28515625" style="1" customWidth="1"/>
    <col min="6932" max="6933" width="5.85546875" style="1" customWidth="1"/>
    <col min="6934" max="6934" width="0.140625" style="1" customWidth="1"/>
    <col min="6935" max="6936" width="7.7109375" style="1" customWidth="1"/>
    <col min="6937" max="6937" width="8.42578125" style="1" customWidth="1"/>
    <col min="6938" max="7173" width="9.140625" style="1"/>
    <col min="7174" max="7174" width="21.5703125" style="1" customWidth="1"/>
    <col min="7175" max="7175" width="4.85546875" style="1" customWidth="1"/>
    <col min="7176" max="7176" width="5.42578125" style="1" customWidth="1"/>
    <col min="7177" max="7177" width="6.140625" style="1" customWidth="1"/>
    <col min="7178" max="7178" width="6.5703125" style="1" customWidth="1"/>
    <col min="7179" max="7179" width="6.140625" style="1" customWidth="1"/>
    <col min="7180" max="7180" width="7.140625" style="1" customWidth="1"/>
    <col min="7181" max="7182" width="5.7109375" style="1" customWidth="1"/>
    <col min="7183" max="7183" width="5.5703125" style="1" customWidth="1"/>
    <col min="7184" max="7184" width="7.7109375" style="1" customWidth="1"/>
    <col min="7185" max="7186" width="8.140625" style="1" customWidth="1"/>
    <col min="7187" max="7187" width="5.28515625" style="1" customWidth="1"/>
    <col min="7188" max="7189" width="5.85546875" style="1" customWidth="1"/>
    <col min="7190" max="7190" width="0.140625" style="1" customWidth="1"/>
    <col min="7191" max="7192" width="7.7109375" style="1" customWidth="1"/>
    <col min="7193" max="7193" width="8.42578125" style="1" customWidth="1"/>
    <col min="7194" max="7429" width="9.140625" style="1"/>
    <col min="7430" max="7430" width="21.5703125" style="1" customWidth="1"/>
    <col min="7431" max="7431" width="4.85546875" style="1" customWidth="1"/>
    <col min="7432" max="7432" width="5.42578125" style="1" customWidth="1"/>
    <col min="7433" max="7433" width="6.140625" style="1" customWidth="1"/>
    <col min="7434" max="7434" width="6.5703125" style="1" customWidth="1"/>
    <col min="7435" max="7435" width="6.140625" style="1" customWidth="1"/>
    <col min="7436" max="7436" width="7.140625" style="1" customWidth="1"/>
    <col min="7437" max="7438" width="5.7109375" style="1" customWidth="1"/>
    <col min="7439" max="7439" width="5.5703125" style="1" customWidth="1"/>
    <col min="7440" max="7440" width="7.7109375" style="1" customWidth="1"/>
    <col min="7441" max="7442" width="8.140625" style="1" customWidth="1"/>
    <col min="7443" max="7443" width="5.28515625" style="1" customWidth="1"/>
    <col min="7444" max="7445" width="5.85546875" style="1" customWidth="1"/>
    <col min="7446" max="7446" width="0.140625" style="1" customWidth="1"/>
    <col min="7447" max="7448" width="7.7109375" style="1" customWidth="1"/>
    <col min="7449" max="7449" width="8.42578125" style="1" customWidth="1"/>
    <col min="7450" max="7685" width="9.140625" style="1"/>
    <col min="7686" max="7686" width="21.5703125" style="1" customWidth="1"/>
    <col min="7687" max="7687" width="4.85546875" style="1" customWidth="1"/>
    <col min="7688" max="7688" width="5.42578125" style="1" customWidth="1"/>
    <col min="7689" max="7689" width="6.140625" style="1" customWidth="1"/>
    <col min="7690" max="7690" width="6.5703125" style="1" customWidth="1"/>
    <col min="7691" max="7691" width="6.140625" style="1" customWidth="1"/>
    <col min="7692" max="7692" width="7.140625" style="1" customWidth="1"/>
    <col min="7693" max="7694" width="5.7109375" style="1" customWidth="1"/>
    <col min="7695" max="7695" width="5.5703125" style="1" customWidth="1"/>
    <col min="7696" max="7696" width="7.7109375" style="1" customWidth="1"/>
    <col min="7697" max="7698" width="8.140625" style="1" customWidth="1"/>
    <col min="7699" max="7699" width="5.28515625" style="1" customWidth="1"/>
    <col min="7700" max="7701" width="5.85546875" style="1" customWidth="1"/>
    <col min="7702" max="7702" width="0.140625" style="1" customWidth="1"/>
    <col min="7703" max="7704" width="7.7109375" style="1" customWidth="1"/>
    <col min="7705" max="7705" width="8.42578125" style="1" customWidth="1"/>
    <col min="7706" max="7941" width="9.140625" style="1"/>
    <col min="7942" max="7942" width="21.5703125" style="1" customWidth="1"/>
    <col min="7943" max="7943" width="4.85546875" style="1" customWidth="1"/>
    <col min="7944" max="7944" width="5.42578125" style="1" customWidth="1"/>
    <col min="7945" max="7945" width="6.140625" style="1" customWidth="1"/>
    <col min="7946" max="7946" width="6.5703125" style="1" customWidth="1"/>
    <col min="7947" max="7947" width="6.140625" style="1" customWidth="1"/>
    <col min="7948" max="7948" width="7.140625" style="1" customWidth="1"/>
    <col min="7949" max="7950" width="5.7109375" style="1" customWidth="1"/>
    <col min="7951" max="7951" width="5.5703125" style="1" customWidth="1"/>
    <col min="7952" max="7952" width="7.7109375" style="1" customWidth="1"/>
    <col min="7953" max="7954" width="8.140625" style="1" customWidth="1"/>
    <col min="7955" max="7955" width="5.28515625" style="1" customWidth="1"/>
    <col min="7956" max="7957" width="5.85546875" style="1" customWidth="1"/>
    <col min="7958" max="7958" width="0.140625" style="1" customWidth="1"/>
    <col min="7959" max="7960" width="7.7109375" style="1" customWidth="1"/>
    <col min="7961" max="7961" width="8.42578125" style="1" customWidth="1"/>
    <col min="7962" max="8197" width="9.140625" style="1"/>
    <col min="8198" max="8198" width="21.5703125" style="1" customWidth="1"/>
    <col min="8199" max="8199" width="4.85546875" style="1" customWidth="1"/>
    <col min="8200" max="8200" width="5.42578125" style="1" customWidth="1"/>
    <col min="8201" max="8201" width="6.140625" style="1" customWidth="1"/>
    <col min="8202" max="8202" width="6.5703125" style="1" customWidth="1"/>
    <col min="8203" max="8203" width="6.140625" style="1" customWidth="1"/>
    <col min="8204" max="8204" width="7.140625" style="1" customWidth="1"/>
    <col min="8205" max="8206" width="5.7109375" style="1" customWidth="1"/>
    <col min="8207" max="8207" width="5.5703125" style="1" customWidth="1"/>
    <col min="8208" max="8208" width="7.7109375" style="1" customWidth="1"/>
    <col min="8209" max="8210" width="8.140625" style="1" customWidth="1"/>
    <col min="8211" max="8211" width="5.28515625" style="1" customWidth="1"/>
    <col min="8212" max="8213" width="5.85546875" style="1" customWidth="1"/>
    <col min="8214" max="8214" width="0.140625" style="1" customWidth="1"/>
    <col min="8215" max="8216" width="7.7109375" style="1" customWidth="1"/>
    <col min="8217" max="8217" width="8.42578125" style="1" customWidth="1"/>
    <col min="8218" max="8453" width="9.140625" style="1"/>
    <col min="8454" max="8454" width="21.5703125" style="1" customWidth="1"/>
    <col min="8455" max="8455" width="4.85546875" style="1" customWidth="1"/>
    <col min="8456" max="8456" width="5.42578125" style="1" customWidth="1"/>
    <col min="8457" max="8457" width="6.140625" style="1" customWidth="1"/>
    <col min="8458" max="8458" width="6.5703125" style="1" customWidth="1"/>
    <col min="8459" max="8459" width="6.140625" style="1" customWidth="1"/>
    <col min="8460" max="8460" width="7.140625" style="1" customWidth="1"/>
    <col min="8461" max="8462" width="5.7109375" style="1" customWidth="1"/>
    <col min="8463" max="8463" width="5.5703125" style="1" customWidth="1"/>
    <col min="8464" max="8464" width="7.7109375" style="1" customWidth="1"/>
    <col min="8465" max="8466" width="8.140625" style="1" customWidth="1"/>
    <col min="8467" max="8467" width="5.28515625" style="1" customWidth="1"/>
    <col min="8468" max="8469" width="5.85546875" style="1" customWidth="1"/>
    <col min="8470" max="8470" width="0.140625" style="1" customWidth="1"/>
    <col min="8471" max="8472" width="7.7109375" style="1" customWidth="1"/>
    <col min="8473" max="8473" width="8.42578125" style="1" customWidth="1"/>
    <col min="8474" max="8709" width="9.140625" style="1"/>
    <col min="8710" max="8710" width="21.5703125" style="1" customWidth="1"/>
    <col min="8711" max="8711" width="4.85546875" style="1" customWidth="1"/>
    <col min="8712" max="8712" width="5.42578125" style="1" customWidth="1"/>
    <col min="8713" max="8713" width="6.140625" style="1" customWidth="1"/>
    <col min="8714" max="8714" width="6.5703125" style="1" customWidth="1"/>
    <col min="8715" max="8715" width="6.140625" style="1" customWidth="1"/>
    <col min="8716" max="8716" width="7.140625" style="1" customWidth="1"/>
    <col min="8717" max="8718" width="5.7109375" style="1" customWidth="1"/>
    <col min="8719" max="8719" width="5.5703125" style="1" customWidth="1"/>
    <col min="8720" max="8720" width="7.7109375" style="1" customWidth="1"/>
    <col min="8721" max="8722" width="8.140625" style="1" customWidth="1"/>
    <col min="8723" max="8723" width="5.28515625" style="1" customWidth="1"/>
    <col min="8724" max="8725" width="5.85546875" style="1" customWidth="1"/>
    <col min="8726" max="8726" width="0.140625" style="1" customWidth="1"/>
    <col min="8727" max="8728" width="7.7109375" style="1" customWidth="1"/>
    <col min="8729" max="8729" width="8.42578125" style="1" customWidth="1"/>
    <col min="8730" max="8965" width="9.140625" style="1"/>
    <col min="8966" max="8966" width="21.5703125" style="1" customWidth="1"/>
    <col min="8967" max="8967" width="4.85546875" style="1" customWidth="1"/>
    <col min="8968" max="8968" width="5.42578125" style="1" customWidth="1"/>
    <col min="8969" max="8969" width="6.140625" style="1" customWidth="1"/>
    <col min="8970" max="8970" width="6.5703125" style="1" customWidth="1"/>
    <col min="8971" max="8971" width="6.140625" style="1" customWidth="1"/>
    <col min="8972" max="8972" width="7.140625" style="1" customWidth="1"/>
    <col min="8973" max="8974" width="5.7109375" style="1" customWidth="1"/>
    <col min="8975" max="8975" width="5.5703125" style="1" customWidth="1"/>
    <col min="8976" max="8976" width="7.7109375" style="1" customWidth="1"/>
    <col min="8977" max="8978" width="8.140625" style="1" customWidth="1"/>
    <col min="8979" max="8979" width="5.28515625" style="1" customWidth="1"/>
    <col min="8980" max="8981" width="5.85546875" style="1" customWidth="1"/>
    <col min="8982" max="8982" width="0.140625" style="1" customWidth="1"/>
    <col min="8983" max="8984" width="7.7109375" style="1" customWidth="1"/>
    <col min="8985" max="8985" width="8.42578125" style="1" customWidth="1"/>
    <col min="8986" max="9221" width="9.140625" style="1"/>
    <col min="9222" max="9222" width="21.5703125" style="1" customWidth="1"/>
    <col min="9223" max="9223" width="4.85546875" style="1" customWidth="1"/>
    <col min="9224" max="9224" width="5.42578125" style="1" customWidth="1"/>
    <col min="9225" max="9225" width="6.140625" style="1" customWidth="1"/>
    <col min="9226" max="9226" width="6.5703125" style="1" customWidth="1"/>
    <col min="9227" max="9227" width="6.140625" style="1" customWidth="1"/>
    <col min="9228" max="9228" width="7.140625" style="1" customWidth="1"/>
    <col min="9229" max="9230" width="5.7109375" style="1" customWidth="1"/>
    <col min="9231" max="9231" width="5.5703125" style="1" customWidth="1"/>
    <col min="9232" max="9232" width="7.7109375" style="1" customWidth="1"/>
    <col min="9233" max="9234" width="8.140625" style="1" customWidth="1"/>
    <col min="9235" max="9235" width="5.28515625" style="1" customWidth="1"/>
    <col min="9236" max="9237" width="5.85546875" style="1" customWidth="1"/>
    <col min="9238" max="9238" width="0.140625" style="1" customWidth="1"/>
    <col min="9239" max="9240" width="7.7109375" style="1" customWidth="1"/>
    <col min="9241" max="9241" width="8.42578125" style="1" customWidth="1"/>
    <col min="9242" max="9477" width="9.140625" style="1"/>
    <col min="9478" max="9478" width="21.5703125" style="1" customWidth="1"/>
    <col min="9479" max="9479" width="4.85546875" style="1" customWidth="1"/>
    <col min="9480" max="9480" width="5.42578125" style="1" customWidth="1"/>
    <col min="9481" max="9481" width="6.140625" style="1" customWidth="1"/>
    <col min="9482" max="9482" width="6.5703125" style="1" customWidth="1"/>
    <col min="9483" max="9483" width="6.140625" style="1" customWidth="1"/>
    <col min="9484" max="9484" width="7.140625" style="1" customWidth="1"/>
    <col min="9485" max="9486" width="5.7109375" style="1" customWidth="1"/>
    <col min="9487" max="9487" width="5.5703125" style="1" customWidth="1"/>
    <col min="9488" max="9488" width="7.7109375" style="1" customWidth="1"/>
    <col min="9489" max="9490" width="8.140625" style="1" customWidth="1"/>
    <col min="9491" max="9491" width="5.28515625" style="1" customWidth="1"/>
    <col min="9492" max="9493" width="5.85546875" style="1" customWidth="1"/>
    <col min="9494" max="9494" width="0.140625" style="1" customWidth="1"/>
    <col min="9495" max="9496" width="7.7109375" style="1" customWidth="1"/>
    <col min="9497" max="9497" width="8.42578125" style="1" customWidth="1"/>
    <col min="9498" max="9733" width="9.140625" style="1"/>
    <col min="9734" max="9734" width="21.5703125" style="1" customWidth="1"/>
    <col min="9735" max="9735" width="4.85546875" style="1" customWidth="1"/>
    <col min="9736" max="9736" width="5.42578125" style="1" customWidth="1"/>
    <col min="9737" max="9737" width="6.140625" style="1" customWidth="1"/>
    <col min="9738" max="9738" width="6.5703125" style="1" customWidth="1"/>
    <col min="9739" max="9739" width="6.140625" style="1" customWidth="1"/>
    <col min="9740" max="9740" width="7.140625" style="1" customWidth="1"/>
    <col min="9741" max="9742" width="5.7109375" style="1" customWidth="1"/>
    <col min="9743" max="9743" width="5.5703125" style="1" customWidth="1"/>
    <col min="9744" max="9744" width="7.7109375" style="1" customWidth="1"/>
    <col min="9745" max="9746" width="8.140625" style="1" customWidth="1"/>
    <col min="9747" max="9747" width="5.28515625" style="1" customWidth="1"/>
    <col min="9748" max="9749" width="5.85546875" style="1" customWidth="1"/>
    <col min="9750" max="9750" width="0.140625" style="1" customWidth="1"/>
    <col min="9751" max="9752" width="7.7109375" style="1" customWidth="1"/>
    <col min="9753" max="9753" width="8.42578125" style="1" customWidth="1"/>
    <col min="9754" max="9989" width="9.140625" style="1"/>
    <col min="9990" max="9990" width="21.5703125" style="1" customWidth="1"/>
    <col min="9991" max="9991" width="4.85546875" style="1" customWidth="1"/>
    <col min="9992" max="9992" width="5.42578125" style="1" customWidth="1"/>
    <col min="9993" max="9993" width="6.140625" style="1" customWidth="1"/>
    <col min="9994" max="9994" width="6.5703125" style="1" customWidth="1"/>
    <col min="9995" max="9995" width="6.140625" style="1" customWidth="1"/>
    <col min="9996" max="9996" width="7.140625" style="1" customWidth="1"/>
    <col min="9997" max="9998" width="5.7109375" style="1" customWidth="1"/>
    <col min="9999" max="9999" width="5.5703125" style="1" customWidth="1"/>
    <col min="10000" max="10000" width="7.7109375" style="1" customWidth="1"/>
    <col min="10001" max="10002" width="8.140625" style="1" customWidth="1"/>
    <col min="10003" max="10003" width="5.28515625" style="1" customWidth="1"/>
    <col min="10004" max="10005" width="5.85546875" style="1" customWidth="1"/>
    <col min="10006" max="10006" width="0.140625" style="1" customWidth="1"/>
    <col min="10007" max="10008" width="7.7109375" style="1" customWidth="1"/>
    <col min="10009" max="10009" width="8.42578125" style="1" customWidth="1"/>
    <col min="10010" max="10245" width="9.140625" style="1"/>
    <col min="10246" max="10246" width="21.5703125" style="1" customWidth="1"/>
    <col min="10247" max="10247" width="4.85546875" style="1" customWidth="1"/>
    <col min="10248" max="10248" width="5.42578125" style="1" customWidth="1"/>
    <col min="10249" max="10249" width="6.140625" style="1" customWidth="1"/>
    <col min="10250" max="10250" width="6.5703125" style="1" customWidth="1"/>
    <col min="10251" max="10251" width="6.140625" style="1" customWidth="1"/>
    <col min="10252" max="10252" width="7.140625" style="1" customWidth="1"/>
    <col min="10253" max="10254" width="5.7109375" style="1" customWidth="1"/>
    <col min="10255" max="10255" width="5.5703125" style="1" customWidth="1"/>
    <col min="10256" max="10256" width="7.7109375" style="1" customWidth="1"/>
    <col min="10257" max="10258" width="8.140625" style="1" customWidth="1"/>
    <col min="10259" max="10259" width="5.28515625" style="1" customWidth="1"/>
    <col min="10260" max="10261" width="5.85546875" style="1" customWidth="1"/>
    <col min="10262" max="10262" width="0.140625" style="1" customWidth="1"/>
    <col min="10263" max="10264" width="7.7109375" style="1" customWidth="1"/>
    <col min="10265" max="10265" width="8.42578125" style="1" customWidth="1"/>
    <col min="10266" max="10501" width="9.140625" style="1"/>
    <col min="10502" max="10502" width="21.5703125" style="1" customWidth="1"/>
    <col min="10503" max="10503" width="4.85546875" style="1" customWidth="1"/>
    <col min="10504" max="10504" width="5.42578125" style="1" customWidth="1"/>
    <col min="10505" max="10505" width="6.140625" style="1" customWidth="1"/>
    <col min="10506" max="10506" width="6.5703125" style="1" customWidth="1"/>
    <col min="10507" max="10507" width="6.140625" style="1" customWidth="1"/>
    <col min="10508" max="10508" width="7.140625" style="1" customWidth="1"/>
    <col min="10509" max="10510" width="5.7109375" style="1" customWidth="1"/>
    <col min="10511" max="10511" width="5.5703125" style="1" customWidth="1"/>
    <col min="10512" max="10512" width="7.7109375" style="1" customWidth="1"/>
    <col min="10513" max="10514" width="8.140625" style="1" customWidth="1"/>
    <col min="10515" max="10515" width="5.28515625" style="1" customWidth="1"/>
    <col min="10516" max="10517" width="5.85546875" style="1" customWidth="1"/>
    <col min="10518" max="10518" width="0.140625" style="1" customWidth="1"/>
    <col min="10519" max="10520" width="7.7109375" style="1" customWidth="1"/>
    <col min="10521" max="10521" width="8.42578125" style="1" customWidth="1"/>
    <col min="10522" max="10757" width="9.140625" style="1"/>
    <col min="10758" max="10758" width="21.5703125" style="1" customWidth="1"/>
    <col min="10759" max="10759" width="4.85546875" style="1" customWidth="1"/>
    <col min="10760" max="10760" width="5.42578125" style="1" customWidth="1"/>
    <col min="10761" max="10761" width="6.140625" style="1" customWidth="1"/>
    <col min="10762" max="10762" width="6.5703125" style="1" customWidth="1"/>
    <col min="10763" max="10763" width="6.140625" style="1" customWidth="1"/>
    <col min="10764" max="10764" width="7.140625" style="1" customWidth="1"/>
    <col min="10765" max="10766" width="5.7109375" style="1" customWidth="1"/>
    <col min="10767" max="10767" width="5.5703125" style="1" customWidth="1"/>
    <col min="10768" max="10768" width="7.7109375" style="1" customWidth="1"/>
    <col min="10769" max="10770" width="8.140625" style="1" customWidth="1"/>
    <col min="10771" max="10771" width="5.28515625" style="1" customWidth="1"/>
    <col min="10772" max="10773" width="5.85546875" style="1" customWidth="1"/>
    <col min="10774" max="10774" width="0.140625" style="1" customWidth="1"/>
    <col min="10775" max="10776" width="7.7109375" style="1" customWidth="1"/>
    <col min="10777" max="10777" width="8.42578125" style="1" customWidth="1"/>
    <col min="10778" max="11013" width="9.140625" style="1"/>
    <col min="11014" max="11014" width="21.5703125" style="1" customWidth="1"/>
    <col min="11015" max="11015" width="4.85546875" style="1" customWidth="1"/>
    <col min="11016" max="11016" width="5.42578125" style="1" customWidth="1"/>
    <col min="11017" max="11017" width="6.140625" style="1" customWidth="1"/>
    <col min="11018" max="11018" width="6.5703125" style="1" customWidth="1"/>
    <col min="11019" max="11019" width="6.140625" style="1" customWidth="1"/>
    <col min="11020" max="11020" width="7.140625" style="1" customWidth="1"/>
    <col min="11021" max="11022" width="5.7109375" style="1" customWidth="1"/>
    <col min="11023" max="11023" width="5.5703125" style="1" customWidth="1"/>
    <col min="11024" max="11024" width="7.7109375" style="1" customWidth="1"/>
    <col min="11025" max="11026" width="8.140625" style="1" customWidth="1"/>
    <col min="11027" max="11027" width="5.28515625" style="1" customWidth="1"/>
    <col min="11028" max="11029" width="5.85546875" style="1" customWidth="1"/>
    <col min="11030" max="11030" width="0.140625" style="1" customWidth="1"/>
    <col min="11031" max="11032" width="7.7109375" style="1" customWidth="1"/>
    <col min="11033" max="11033" width="8.42578125" style="1" customWidth="1"/>
    <col min="11034" max="11269" width="9.140625" style="1"/>
    <col min="11270" max="11270" width="21.5703125" style="1" customWidth="1"/>
    <col min="11271" max="11271" width="4.85546875" style="1" customWidth="1"/>
    <col min="11272" max="11272" width="5.42578125" style="1" customWidth="1"/>
    <col min="11273" max="11273" width="6.140625" style="1" customWidth="1"/>
    <col min="11274" max="11274" width="6.5703125" style="1" customWidth="1"/>
    <col min="11275" max="11275" width="6.140625" style="1" customWidth="1"/>
    <col min="11276" max="11276" width="7.140625" style="1" customWidth="1"/>
    <col min="11277" max="11278" width="5.7109375" style="1" customWidth="1"/>
    <col min="11279" max="11279" width="5.5703125" style="1" customWidth="1"/>
    <col min="11280" max="11280" width="7.7109375" style="1" customWidth="1"/>
    <col min="11281" max="11282" width="8.140625" style="1" customWidth="1"/>
    <col min="11283" max="11283" width="5.28515625" style="1" customWidth="1"/>
    <col min="11284" max="11285" width="5.85546875" style="1" customWidth="1"/>
    <col min="11286" max="11286" width="0.140625" style="1" customWidth="1"/>
    <col min="11287" max="11288" width="7.7109375" style="1" customWidth="1"/>
    <col min="11289" max="11289" width="8.42578125" style="1" customWidth="1"/>
    <col min="11290" max="11525" width="9.140625" style="1"/>
    <col min="11526" max="11526" width="21.5703125" style="1" customWidth="1"/>
    <col min="11527" max="11527" width="4.85546875" style="1" customWidth="1"/>
    <col min="11528" max="11528" width="5.42578125" style="1" customWidth="1"/>
    <col min="11529" max="11529" width="6.140625" style="1" customWidth="1"/>
    <col min="11530" max="11530" width="6.5703125" style="1" customWidth="1"/>
    <col min="11531" max="11531" width="6.140625" style="1" customWidth="1"/>
    <col min="11532" max="11532" width="7.140625" style="1" customWidth="1"/>
    <col min="11533" max="11534" width="5.7109375" style="1" customWidth="1"/>
    <col min="11535" max="11535" width="5.5703125" style="1" customWidth="1"/>
    <col min="11536" max="11536" width="7.7109375" style="1" customWidth="1"/>
    <col min="11537" max="11538" width="8.140625" style="1" customWidth="1"/>
    <col min="11539" max="11539" width="5.28515625" style="1" customWidth="1"/>
    <col min="11540" max="11541" width="5.85546875" style="1" customWidth="1"/>
    <col min="11542" max="11542" width="0.140625" style="1" customWidth="1"/>
    <col min="11543" max="11544" width="7.7109375" style="1" customWidth="1"/>
    <col min="11545" max="11545" width="8.42578125" style="1" customWidth="1"/>
    <col min="11546" max="11781" width="9.140625" style="1"/>
    <col min="11782" max="11782" width="21.5703125" style="1" customWidth="1"/>
    <col min="11783" max="11783" width="4.85546875" style="1" customWidth="1"/>
    <col min="11784" max="11784" width="5.42578125" style="1" customWidth="1"/>
    <col min="11785" max="11785" width="6.140625" style="1" customWidth="1"/>
    <col min="11786" max="11786" width="6.5703125" style="1" customWidth="1"/>
    <col min="11787" max="11787" width="6.140625" style="1" customWidth="1"/>
    <col min="11788" max="11788" width="7.140625" style="1" customWidth="1"/>
    <col min="11789" max="11790" width="5.7109375" style="1" customWidth="1"/>
    <col min="11791" max="11791" width="5.5703125" style="1" customWidth="1"/>
    <col min="11792" max="11792" width="7.7109375" style="1" customWidth="1"/>
    <col min="11793" max="11794" width="8.140625" style="1" customWidth="1"/>
    <col min="11795" max="11795" width="5.28515625" style="1" customWidth="1"/>
    <col min="11796" max="11797" width="5.85546875" style="1" customWidth="1"/>
    <col min="11798" max="11798" width="0.140625" style="1" customWidth="1"/>
    <col min="11799" max="11800" width="7.7109375" style="1" customWidth="1"/>
    <col min="11801" max="11801" width="8.42578125" style="1" customWidth="1"/>
    <col min="11802" max="12037" width="9.140625" style="1"/>
    <col min="12038" max="12038" width="21.5703125" style="1" customWidth="1"/>
    <col min="12039" max="12039" width="4.85546875" style="1" customWidth="1"/>
    <col min="12040" max="12040" width="5.42578125" style="1" customWidth="1"/>
    <col min="12041" max="12041" width="6.140625" style="1" customWidth="1"/>
    <col min="12042" max="12042" width="6.5703125" style="1" customWidth="1"/>
    <col min="12043" max="12043" width="6.140625" style="1" customWidth="1"/>
    <col min="12044" max="12044" width="7.140625" style="1" customWidth="1"/>
    <col min="12045" max="12046" width="5.7109375" style="1" customWidth="1"/>
    <col min="12047" max="12047" width="5.5703125" style="1" customWidth="1"/>
    <col min="12048" max="12048" width="7.7109375" style="1" customWidth="1"/>
    <col min="12049" max="12050" width="8.140625" style="1" customWidth="1"/>
    <col min="12051" max="12051" width="5.28515625" style="1" customWidth="1"/>
    <col min="12052" max="12053" width="5.85546875" style="1" customWidth="1"/>
    <col min="12054" max="12054" width="0.140625" style="1" customWidth="1"/>
    <col min="12055" max="12056" width="7.7109375" style="1" customWidth="1"/>
    <col min="12057" max="12057" width="8.42578125" style="1" customWidth="1"/>
    <col min="12058" max="12293" width="9.140625" style="1"/>
    <col min="12294" max="12294" width="21.5703125" style="1" customWidth="1"/>
    <col min="12295" max="12295" width="4.85546875" style="1" customWidth="1"/>
    <col min="12296" max="12296" width="5.42578125" style="1" customWidth="1"/>
    <col min="12297" max="12297" width="6.140625" style="1" customWidth="1"/>
    <col min="12298" max="12298" width="6.5703125" style="1" customWidth="1"/>
    <col min="12299" max="12299" width="6.140625" style="1" customWidth="1"/>
    <col min="12300" max="12300" width="7.140625" style="1" customWidth="1"/>
    <col min="12301" max="12302" width="5.7109375" style="1" customWidth="1"/>
    <col min="12303" max="12303" width="5.5703125" style="1" customWidth="1"/>
    <col min="12304" max="12304" width="7.7109375" style="1" customWidth="1"/>
    <col min="12305" max="12306" width="8.140625" style="1" customWidth="1"/>
    <col min="12307" max="12307" width="5.28515625" style="1" customWidth="1"/>
    <col min="12308" max="12309" width="5.85546875" style="1" customWidth="1"/>
    <col min="12310" max="12310" width="0.140625" style="1" customWidth="1"/>
    <col min="12311" max="12312" width="7.7109375" style="1" customWidth="1"/>
    <col min="12313" max="12313" width="8.42578125" style="1" customWidth="1"/>
    <col min="12314" max="12549" width="9.140625" style="1"/>
    <col min="12550" max="12550" width="21.5703125" style="1" customWidth="1"/>
    <col min="12551" max="12551" width="4.85546875" style="1" customWidth="1"/>
    <col min="12552" max="12552" width="5.42578125" style="1" customWidth="1"/>
    <col min="12553" max="12553" width="6.140625" style="1" customWidth="1"/>
    <col min="12554" max="12554" width="6.5703125" style="1" customWidth="1"/>
    <col min="12555" max="12555" width="6.140625" style="1" customWidth="1"/>
    <col min="12556" max="12556" width="7.140625" style="1" customWidth="1"/>
    <col min="12557" max="12558" width="5.7109375" style="1" customWidth="1"/>
    <col min="12559" max="12559" width="5.5703125" style="1" customWidth="1"/>
    <col min="12560" max="12560" width="7.7109375" style="1" customWidth="1"/>
    <col min="12561" max="12562" width="8.140625" style="1" customWidth="1"/>
    <col min="12563" max="12563" width="5.28515625" style="1" customWidth="1"/>
    <col min="12564" max="12565" width="5.85546875" style="1" customWidth="1"/>
    <col min="12566" max="12566" width="0.140625" style="1" customWidth="1"/>
    <col min="12567" max="12568" width="7.7109375" style="1" customWidth="1"/>
    <col min="12569" max="12569" width="8.42578125" style="1" customWidth="1"/>
    <col min="12570" max="12805" width="9.140625" style="1"/>
    <col min="12806" max="12806" width="21.5703125" style="1" customWidth="1"/>
    <col min="12807" max="12807" width="4.85546875" style="1" customWidth="1"/>
    <col min="12808" max="12808" width="5.42578125" style="1" customWidth="1"/>
    <col min="12809" max="12809" width="6.140625" style="1" customWidth="1"/>
    <col min="12810" max="12810" width="6.5703125" style="1" customWidth="1"/>
    <col min="12811" max="12811" width="6.140625" style="1" customWidth="1"/>
    <col min="12812" max="12812" width="7.140625" style="1" customWidth="1"/>
    <col min="12813" max="12814" width="5.7109375" style="1" customWidth="1"/>
    <col min="12815" max="12815" width="5.5703125" style="1" customWidth="1"/>
    <col min="12816" max="12816" width="7.7109375" style="1" customWidth="1"/>
    <col min="12817" max="12818" width="8.140625" style="1" customWidth="1"/>
    <col min="12819" max="12819" width="5.28515625" style="1" customWidth="1"/>
    <col min="12820" max="12821" width="5.85546875" style="1" customWidth="1"/>
    <col min="12822" max="12822" width="0.140625" style="1" customWidth="1"/>
    <col min="12823" max="12824" width="7.7109375" style="1" customWidth="1"/>
    <col min="12825" max="12825" width="8.42578125" style="1" customWidth="1"/>
    <col min="12826" max="13061" width="9.140625" style="1"/>
    <col min="13062" max="13062" width="21.5703125" style="1" customWidth="1"/>
    <col min="13063" max="13063" width="4.85546875" style="1" customWidth="1"/>
    <col min="13064" max="13064" width="5.42578125" style="1" customWidth="1"/>
    <col min="13065" max="13065" width="6.140625" style="1" customWidth="1"/>
    <col min="13066" max="13066" width="6.5703125" style="1" customWidth="1"/>
    <col min="13067" max="13067" width="6.140625" style="1" customWidth="1"/>
    <col min="13068" max="13068" width="7.140625" style="1" customWidth="1"/>
    <col min="13069" max="13070" width="5.7109375" style="1" customWidth="1"/>
    <col min="13071" max="13071" width="5.5703125" style="1" customWidth="1"/>
    <col min="13072" max="13072" width="7.7109375" style="1" customWidth="1"/>
    <col min="13073" max="13074" width="8.140625" style="1" customWidth="1"/>
    <col min="13075" max="13075" width="5.28515625" style="1" customWidth="1"/>
    <col min="13076" max="13077" width="5.85546875" style="1" customWidth="1"/>
    <col min="13078" max="13078" width="0.140625" style="1" customWidth="1"/>
    <col min="13079" max="13080" width="7.7109375" style="1" customWidth="1"/>
    <col min="13081" max="13081" width="8.42578125" style="1" customWidth="1"/>
    <col min="13082" max="13317" width="9.140625" style="1"/>
    <col min="13318" max="13318" width="21.5703125" style="1" customWidth="1"/>
    <col min="13319" max="13319" width="4.85546875" style="1" customWidth="1"/>
    <col min="13320" max="13320" width="5.42578125" style="1" customWidth="1"/>
    <col min="13321" max="13321" width="6.140625" style="1" customWidth="1"/>
    <col min="13322" max="13322" width="6.5703125" style="1" customWidth="1"/>
    <col min="13323" max="13323" width="6.140625" style="1" customWidth="1"/>
    <col min="13324" max="13324" width="7.140625" style="1" customWidth="1"/>
    <col min="13325" max="13326" width="5.7109375" style="1" customWidth="1"/>
    <col min="13327" max="13327" width="5.5703125" style="1" customWidth="1"/>
    <col min="13328" max="13328" width="7.7109375" style="1" customWidth="1"/>
    <col min="13329" max="13330" width="8.140625" style="1" customWidth="1"/>
    <col min="13331" max="13331" width="5.28515625" style="1" customWidth="1"/>
    <col min="13332" max="13333" width="5.85546875" style="1" customWidth="1"/>
    <col min="13334" max="13334" width="0.140625" style="1" customWidth="1"/>
    <col min="13335" max="13336" width="7.7109375" style="1" customWidth="1"/>
    <col min="13337" max="13337" width="8.42578125" style="1" customWidth="1"/>
    <col min="13338" max="13573" width="9.140625" style="1"/>
    <col min="13574" max="13574" width="21.5703125" style="1" customWidth="1"/>
    <col min="13575" max="13575" width="4.85546875" style="1" customWidth="1"/>
    <col min="13576" max="13576" width="5.42578125" style="1" customWidth="1"/>
    <col min="13577" max="13577" width="6.140625" style="1" customWidth="1"/>
    <col min="13578" max="13578" width="6.5703125" style="1" customWidth="1"/>
    <col min="13579" max="13579" width="6.140625" style="1" customWidth="1"/>
    <col min="13580" max="13580" width="7.140625" style="1" customWidth="1"/>
    <col min="13581" max="13582" width="5.7109375" style="1" customWidth="1"/>
    <col min="13583" max="13583" width="5.5703125" style="1" customWidth="1"/>
    <col min="13584" max="13584" width="7.7109375" style="1" customWidth="1"/>
    <col min="13585" max="13586" width="8.140625" style="1" customWidth="1"/>
    <col min="13587" max="13587" width="5.28515625" style="1" customWidth="1"/>
    <col min="13588" max="13589" width="5.85546875" style="1" customWidth="1"/>
    <col min="13590" max="13590" width="0.140625" style="1" customWidth="1"/>
    <col min="13591" max="13592" width="7.7109375" style="1" customWidth="1"/>
    <col min="13593" max="13593" width="8.42578125" style="1" customWidth="1"/>
    <col min="13594" max="13829" width="9.140625" style="1"/>
    <col min="13830" max="13830" width="21.5703125" style="1" customWidth="1"/>
    <col min="13831" max="13831" width="4.85546875" style="1" customWidth="1"/>
    <col min="13832" max="13832" width="5.42578125" style="1" customWidth="1"/>
    <col min="13833" max="13833" width="6.140625" style="1" customWidth="1"/>
    <col min="13834" max="13834" width="6.5703125" style="1" customWidth="1"/>
    <col min="13835" max="13835" width="6.140625" style="1" customWidth="1"/>
    <col min="13836" max="13836" width="7.140625" style="1" customWidth="1"/>
    <col min="13837" max="13838" width="5.7109375" style="1" customWidth="1"/>
    <col min="13839" max="13839" width="5.5703125" style="1" customWidth="1"/>
    <col min="13840" max="13840" width="7.7109375" style="1" customWidth="1"/>
    <col min="13841" max="13842" width="8.140625" style="1" customWidth="1"/>
    <col min="13843" max="13843" width="5.28515625" style="1" customWidth="1"/>
    <col min="13844" max="13845" width="5.85546875" style="1" customWidth="1"/>
    <col min="13846" max="13846" width="0.140625" style="1" customWidth="1"/>
    <col min="13847" max="13848" width="7.7109375" style="1" customWidth="1"/>
    <col min="13849" max="13849" width="8.42578125" style="1" customWidth="1"/>
    <col min="13850" max="14085" width="9.140625" style="1"/>
    <col min="14086" max="14086" width="21.5703125" style="1" customWidth="1"/>
    <col min="14087" max="14087" width="4.85546875" style="1" customWidth="1"/>
    <col min="14088" max="14088" width="5.42578125" style="1" customWidth="1"/>
    <col min="14089" max="14089" width="6.140625" style="1" customWidth="1"/>
    <col min="14090" max="14090" width="6.5703125" style="1" customWidth="1"/>
    <col min="14091" max="14091" width="6.140625" style="1" customWidth="1"/>
    <col min="14092" max="14092" width="7.140625" style="1" customWidth="1"/>
    <col min="14093" max="14094" width="5.7109375" style="1" customWidth="1"/>
    <col min="14095" max="14095" width="5.5703125" style="1" customWidth="1"/>
    <col min="14096" max="14096" width="7.7109375" style="1" customWidth="1"/>
    <col min="14097" max="14098" width="8.140625" style="1" customWidth="1"/>
    <col min="14099" max="14099" width="5.28515625" style="1" customWidth="1"/>
    <col min="14100" max="14101" width="5.85546875" style="1" customWidth="1"/>
    <col min="14102" max="14102" width="0.140625" style="1" customWidth="1"/>
    <col min="14103" max="14104" width="7.7109375" style="1" customWidth="1"/>
    <col min="14105" max="14105" width="8.42578125" style="1" customWidth="1"/>
    <col min="14106" max="14341" width="9.140625" style="1"/>
    <col min="14342" max="14342" width="21.5703125" style="1" customWidth="1"/>
    <col min="14343" max="14343" width="4.85546875" style="1" customWidth="1"/>
    <col min="14344" max="14344" width="5.42578125" style="1" customWidth="1"/>
    <col min="14345" max="14345" width="6.140625" style="1" customWidth="1"/>
    <col min="14346" max="14346" width="6.5703125" style="1" customWidth="1"/>
    <col min="14347" max="14347" width="6.140625" style="1" customWidth="1"/>
    <col min="14348" max="14348" width="7.140625" style="1" customWidth="1"/>
    <col min="14349" max="14350" width="5.7109375" style="1" customWidth="1"/>
    <col min="14351" max="14351" width="5.5703125" style="1" customWidth="1"/>
    <col min="14352" max="14352" width="7.7109375" style="1" customWidth="1"/>
    <col min="14353" max="14354" width="8.140625" style="1" customWidth="1"/>
    <col min="14355" max="14355" width="5.28515625" style="1" customWidth="1"/>
    <col min="14356" max="14357" width="5.85546875" style="1" customWidth="1"/>
    <col min="14358" max="14358" width="0.140625" style="1" customWidth="1"/>
    <col min="14359" max="14360" width="7.7109375" style="1" customWidth="1"/>
    <col min="14361" max="14361" width="8.42578125" style="1" customWidth="1"/>
    <col min="14362" max="14597" width="9.140625" style="1"/>
    <col min="14598" max="14598" width="21.5703125" style="1" customWidth="1"/>
    <col min="14599" max="14599" width="4.85546875" style="1" customWidth="1"/>
    <col min="14600" max="14600" width="5.42578125" style="1" customWidth="1"/>
    <col min="14601" max="14601" width="6.140625" style="1" customWidth="1"/>
    <col min="14602" max="14602" width="6.5703125" style="1" customWidth="1"/>
    <col min="14603" max="14603" width="6.140625" style="1" customWidth="1"/>
    <col min="14604" max="14604" width="7.140625" style="1" customWidth="1"/>
    <col min="14605" max="14606" width="5.7109375" style="1" customWidth="1"/>
    <col min="14607" max="14607" width="5.5703125" style="1" customWidth="1"/>
    <col min="14608" max="14608" width="7.7109375" style="1" customWidth="1"/>
    <col min="14609" max="14610" width="8.140625" style="1" customWidth="1"/>
    <col min="14611" max="14611" width="5.28515625" style="1" customWidth="1"/>
    <col min="14612" max="14613" width="5.85546875" style="1" customWidth="1"/>
    <col min="14614" max="14614" width="0.140625" style="1" customWidth="1"/>
    <col min="14615" max="14616" width="7.7109375" style="1" customWidth="1"/>
    <col min="14617" max="14617" width="8.42578125" style="1" customWidth="1"/>
    <col min="14618" max="14853" width="9.140625" style="1"/>
    <col min="14854" max="14854" width="21.5703125" style="1" customWidth="1"/>
    <col min="14855" max="14855" width="4.85546875" style="1" customWidth="1"/>
    <col min="14856" max="14856" width="5.42578125" style="1" customWidth="1"/>
    <col min="14857" max="14857" width="6.140625" style="1" customWidth="1"/>
    <col min="14858" max="14858" width="6.5703125" style="1" customWidth="1"/>
    <col min="14859" max="14859" width="6.140625" style="1" customWidth="1"/>
    <col min="14860" max="14860" width="7.140625" style="1" customWidth="1"/>
    <col min="14861" max="14862" width="5.7109375" style="1" customWidth="1"/>
    <col min="14863" max="14863" width="5.5703125" style="1" customWidth="1"/>
    <col min="14864" max="14864" width="7.7109375" style="1" customWidth="1"/>
    <col min="14865" max="14866" width="8.140625" style="1" customWidth="1"/>
    <col min="14867" max="14867" width="5.28515625" style="1" customWidth="1"/>
    <col min="14868" max="14869" width="5.85546875" style="1" customWidth="1"/>
    <col min="14870" max="14870" width="0.140625" style="1" customWidth="1"/>
    <col min="14871" max="14872" width="7.7109375" style="1" customWidth="1"/>
    <col min="14873" max="14873" width="8.42578125" style="1" customWidth="1"/>
    <col min="14874" max="15109" width="9.140625" style="1"/>
    <col min="15110" max="15110" width="21.5703125" style="1" customWidth="1"/>
    <col min="15111" max="15111" width="4.85546875" style="1" customWidth="1"/>
    <col min="15112" max="15112" width="5.42578125" style="1" customWidth="1"/>
    <col min="15113" max="15113" width="6.140625" style="1" customWidth="1"/>
    <col min="15114" max="15114" width="6.5703125" style="1" customWidth="1"/>
    <col min="15115" max="15115" width="6.140625" style="1" customWidth="1"/>
    <col min="15116" max="15116" width="7.140625" style="1" customWidth="1"/>
    <col min="15117" max="15118" width="5.7109375" style="1" customWidth="1"/>
    <col min="15119" max="15119" width="5.5703125" style="1" customWidth="1"/>
    <col min="15120" max="15120" width="7.7109375" style="1" customWidth="1"/>
    <col min="15121" max="15122" width="8.140625" style="1" customWidth="1"/>
    <col min="15123" max="15123" width="5.28515625" style="1" customWidth="1"/>
    <col min="15124" max="15125" width="5.85546875" style="1" customWidth="1"/>
    <col min="15126" max="15126" width="0.140625" style="1" customWidth="1"/>
    <col min="15127" max="15128" width="7.7109375" style="1" customWidth="1"/>
    <col min="15129" max="15129" width="8.42578125" style="1" customWidth="1"/>
    <col min="15130" max="15365" width="9.140625" style="1"/>
    <col min="15366" max="15366" width="21.5703125" style="1" customWidth="1"/>
    <col min="15367" max="15367" width="4.85546875" style="1" customWidth="1"/>
    <col min="15368" max="15368" width="5.42578125" style="1" customWidth="1"/>
    <col min="15369" max="15369" width="6.140625" style="1" customWidth="1"/>
    <col min="15370" max="15370" width="6.5703125" style="1" customWidth="1"/>
    <col min="15371" max="15371" width="6.140625" style="1" customWidth="1"/>
    <col min="15372" max="15372" width="7.140625" style="1" customWidth="1"/>
    <col min="15373" max="15374" width="5.7109375" style="1" customWidth="1"/>
    <col min="15375" max="15375" width="5.5703125" style="1" customWidth="1"/>
    <col min="15376" max="15376" width="7.7109375" style="1" customWidth="1"/>
    <col min="15377" max="15378" width="8.140625" style="1" customWidth="1"/>
    <col min="15379" max="15379" width="5.28515625" style="1" customWidth="1"/>
    <col min="15380" max="15381" width="5.85546875" style="1" customWidth="1"/>
    <col min="15382" max="15382" width="0.140625" style="1" customWidth="1"/>
    <col min="15383" max="15384" width="7.7109375" style="1" customWidth="1"/>
    <col min="15385" max="15385" width="8.42578125" style="1" customWidth="1"/>
    <col min="15386" max="15621" width="9.140625" style="1"/>
    <col min="15622" max="15622" width="21.5703125" style="1" customWidth="1"/>
    <col min="15623" max="15623" width="4.85546875" style="1" customWidth="1"/>
    <col min="15624" max="15624" width="5.42578125" style="1" customWidth="1"/>
    <col min="15625" max="15625" width="6.140625" style="1" customWidth="1"/>
    <col min="15626" max="15626" width="6.5703125" style="1" customWidth="1"/>
    <col min="15627" max="15627" width="6.140625" style="1" customWidth="1"/>
    <col min="15628" max="15628" width="7.140625" style="1" customWidth="1"/>
    <col min="15629" max="15630" width="5.7109375" style="1" customWidth="1"/>
    <col min="15631" max="15631" width="5.5703125" style="1" customWidth="1"/>
    <col min="15632" max="15632" width="7.7109375" style="1" customWidth="1"/>
    <col min="15633" max="15634" width="8.140625" style="1" customWidth="1"/>
    <col min="15635" max="15635" width="5.28515625" style="1" customWidth="1"/>
    <col min="15636" max="15637" width="5.85546875" style="1" customWidth="1"/>
    <col min="15638" max="15638" width="0.140625" style="1" customWidth="1"/>
    <col min="15639" max="15640" width="7.7109375" style="1" customWidth="1"/>
    <col min="15641" max="15641" width="8.42578125" style="1" customWidth="1"/>
    <col min="15642" max="15877" width="9.140625" style="1"/>
    <col min="15878" max="15878" width="21.5703125" style="1" customWidth="1"/>
    <col min="15879" max="15879" width="4.85546875" style="1" customWidth="1"/>
    <col min="15880" max="15880" width="5.42578125" style="1" customWidth="1"/>
    <col min="15881" max="15881" width="6.140625" style="1" customWidth="1"/>
    <col min="15882" max="15882" width="6.5703125" style="1" customWidth="1"/>
    <col min="15883" max="15883" width="6.140625" style="1" customWidth="1"/>
    <col min="15884" max="15884" width="7.140625" style="1" customWidth="1"/>
    <col min="15885" max="15886" width="5.7109375" style="1" customWidth="1"/>
    <col min="15887" max="15887" width="5.5703125" style="1" customWidth="1"/>
    <col min="15888" max="15888" width="7.7109375" style="1" customWidth="1"/>
    <col min="15889" max="15890" width="8.140625" style="1" customWidth="1"/>
    <col min="15891" max="15891" width="5.28515625" style="1" customWidth="1"/>
    <col min="15892" max="15893" width="5.85546875" style="1" customWidth="1"/>
    <col min="15894" max="15894" width="0.140625" style="1" customWidth="1"/>
    <col min="15895" max="15896" width="7.7109375" style="1" customWidth="1"/>
    <col min="15897" max="15897" width="8.42578125" style="1" customWidth="1"/>
    <col min="15898" max="16133" width="9.140625" style="1"/>
    <col min="16134" max="16134" width="21.5703125" style="1" customWidth="1"/>
    <col min="16135" max="16135" width="4.85546875" style="1" customWidth="1"/>
    <col min="16136" max="16136" width="5.42578125" style="1" customWidth="1"/>
    <col min="16137" max="16137" width="6.140625" style="1" customWidth="1"/>
    <col min="16138" max="16138" width="6.5703125" style="1" customWidth="1"/>
    <col min="16139" max="16139" width="6.140625" style="1" customWidth="1"/>
    <col min="16140" max="16140" width="7.140625" style="1" customWidth="1"/>
    <col min="16141" max="16142" width="5.7109375" style="1" customWidth="1"/>
    <col min="16143" max="16143" width="5.5703125" style="1" customWidth="1"/>
    <col min="16144" max="16144" width="7.7109375" style="1" customWidth="1"/>
    <col min="16145" max="16146" width="8.140625" style="1" customWidth="1"/>
    <col min="16147" max="16147" width="5.28515625" style="1" customWidth="1"/>
    <col min="16148" max="16149" width="5.85546875" style="1" customWidth="1"/>
    <col min="16150" max="16150" width="0.140625" style="1" customWidth="1"/>
    <col min="16151" max="16152" width="7.7109375" style="1" customWidth="1"/>
    <col min="16153" max="16153" width="8.42578125" style="1" customWidth="1"/>
    <col min="16154" max="16384" width="9.140625" style="1"/>
  </cols>
  <sheetData>
    <row r="1" spans="1:31" x14ac:dyDescent="0.2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</row>
    <row r="2" spans="1:31" ht="3.75" customHeight="1" thickBot="1" x14ac:dyDescent="0.25">
      <c r="A2" s="441"/>
      <c r="B2" s="441"/>
      <c r="C2" s="441"/>
      <c r="D2" s="441"/>
      <c r="E2" s="441"/>
      <c r="F2" s="441"/>
      <c r="G2" s="441"/>
      <c r="H2" s="441"/>
      <c r="I2" s="441"/>
      <c r="J2" s="2"/>
      <c r="K2" s="2"/>
      <c r="L2" s="2"/>
      <c r="M2" s="2"/>
      <c r="N2" s="2"/>
    </row>
    <row r="3" spans="1:31" ht="12" thickBot="1" x14ac:dyDescent="0.25">
      <c r="A3" s="442"/>
      <c r="B3" s="445" t="s">
        <v>1</v>
      </c>
      <c r="C3" s="446"/>
      <c r="D3" s="446"/>
      <c r="E3" s="446"/>
      <c r="F3" s="446"/>
      <c r="G3" s="446"/>
      <c r="H3" s="127"/>
      <c r="I3" s="3"/>
      <c r="J3" s="445" t="s">
        <v>52</v>
      </c>
      <c r="K3" s="447"/>
      <c r="L3" s="447"/>
      <c r="M3" s="447"/>
      <c r="N3" s="447"/>
      <c r="O3" s="447"/>
      <c r="P3" s="447"/>
      <c r="Q3" s="448"/>
      <c r="R3" s="445" t="s">
        <v>2</v>
      </c>
      <c r="S3" s="447"/>
      <c r="T3" s="447"/>
      <c r="U3" s="447"/>
      <c r="V3" s="447"/>
      <c r="W3" s="447"/>
      <c r="X3" s="447"/>
      <c r="Y3" s="448"/>
    </row>
    <row r="4" spans="1:31" ht="31.5" customHeight="1" thickBot="1" x14ac:dyDescent="0.25">
      <c r="A4" s="443"/>
      <c r="B4" s="435" t="s">
        <v>53</v>
      </c>
      <c r="C4" s="436"/>
      <c r="D4" s="436"/>
      <c r="E4" s="437"/>
      <c r="F4" s="449" t="s">
        <v>4</v>
      </c>
      <c r="G4" s="439"/>
      <c r="H4" s="439"/>
      <c r="I4" s="440"/>
      <c r="J4" s="435" t="s">
        <v>3</v>
      </c>
      <c r="K4" s="436"/>
      <c r="L4" s="436"/>
      <c r="M4" s="437"/>
      <c r="N4" s="449" t="s">
        <v>4</v>
      </c>
      <c r="O4" s="439"/>
      <c r="P4" s="439"/>
      <c r="Q4" s="440"/>
      <c r="R4" s="435" t="s">
        <v>3</v>
      </c>
      <c r="S4" s="436"/>
      <c r="T4" s="436"/>
      <c r="U4" s="437"/>
      <c r="V4" s="438" t="s">
        <v>4</v>
      </c>
      <c r="W4" s="439"/>
      <c r="X4" s="439"/>
      <c r="Y4" s="440"/>
      <c r="Z4" s="4"/>
      <c r="AA4" s="4"/>
      <c r="AB4" s="4"/>
    </row>
    <row r="5" spans="1:31" ht="124.5" thickBot="1" x14ac:dyDescent="0.25">
      <c r="A5" s="444"/>
      <c r="B5" s="5" t="s">
        <v>5</v>
      </c>
      <c r="C5" s="6" t="s">
        <v>6</v>
      </c>
      <c r="D5" s="7" t="s">
        <v>7</v>
      </c>
      <c r="E5" s="8" t="s">
        <v>8</v>
      </c>
      <c r="F5" s="5" t="s">
        <v>9</v>
      </c>
      <c r="G5" s="6" t="s">
        <v>6</v>
      </c>
      <c r="H5" s="7" t="s">
        <v>10</v>
      </c>
      <c r="I5" s="8" t="s">
        <v>8</v>
      </c>
      <c r="J5" s="5" t="s">
        <v>11</v>
      </c>
      <c r="K5" s="6" t="s">
        <v>6</v>
      </c>
      <c r="L5" s="7" t="s">
        <v>10</v>
      </c>
      <c r="M5" s="8" t="s">
        <v>8</v>
      </c>
      <c r="N5" s="5" t="s">
        <v>12</v>
      </c>
      <c r="O5" s="6" t="s">
        <v>6</v>
      </c>
      <c r="P5" s="7" t="s">
        <v>13</v>
      </c>
      <c r="Q5" s="9" t="s">
        <v>8</v>
      </c>
      <c r="R5" s="10" t="s">
        <v>14</v>
      </c>
      <c r="S5" s="11" t="s">
        <v>6</v>
      </c>
      <c r="T5" s="12" t="s">
        <v>13</v>
      </c>
      <c r="U5" s="13" t="s">
        <v>15</v>
      </c>
      <c r="V5" s="14" t="s">
        <v>16</v>
      </c>
      <c r="W5" s="11" t="s">
        <v>6</v>
      </c>
      <c r="X5" s="12" t="s">
        <v>13</v>
      </c>
      <c r="Y5" s="13" t="s">
        <v>8</v>
      </c>
      <c r="Z5" s="4"/>
      <c r="AA5" s="4"/>
      <c r="AB5" s="4"/>
    </row>
    <row r="6" spans="1:31" x14ac:dyDescent="0.2">
      <c r="A6" s="15" t="s">
        <v>17</v>
      </c>
      <c r="B6" s="17">
        <v>64</v>
      </c>
      <c r="C6" s="18">
        <v>0</v>
      </c>
      <c r="D6" s="19"/>
      <c r="E6" s="16">
        <f t="shared" ref="E6:E18" si="0">SUM(B6:D6)</f>
        <v>64</v>
      </c>
      <c r="F6" s="17">
        <v>44.211199999999998</v>
      </c>
      <c r="G6" s="20">
        <v>0</v>
      </c>
      <c r="H6" s="21"/>
      <c r="I6" s="16">
        <f t="shared" ref="I6:I18" si="1">SUM(F6:H6)</f>
        <v>44.211199999999998</v>
      </c>
      <c r="J6" s="17">
        <v>45</v>
      </c>
      <c r="K6" s="18">
        <v>0</v>
      </c>
      <c r="L6" s="19"/>
      <c r="M6" s="361">
        <f t="shared" ref="M6:M39" si="2">SUM(J6:L6)</f>
        <v>45</v>
      </c>
      <c r="N6" s="17">
        <v>32.053100000000001</v>
      </c>
      <c r="O6" s="20">
        <v>0</v>
      </c>
      <c r="P6" s="21"/>
      <c r="Q6" s="366">
        <f t="shared" ref="Q6:Q39" si="3">SUM(N6:P6)</f>
        <v>32.053100000000001</v>
      </c>
      <c r="R6" s="22">
        <f t="shared" ref="R6:R39" si="4">J6-B6</f>
        <v>-19</v>
      </c>
      <c r="S6" s="23">
        <f t="shared" ref="S6:S39" si="5">K6-C6</f>
        <v>0</v>
      </c>
      <c r="T6" s="24">
        <f t="shared" ref="T6:T39" si="6">L6-D6</f>
        <v>0</v>
      </c>
      <c r="U6" s="25">
        <f t="shared" ref="U6:U18" si="7">SUM(R6:T6)</f>
        <v>-19</v>
      </c>
      <c r="V6" s="26">
        <f t="shared" ref="V6:V39" si="8">N6-F6</f>
        <v>-12.158099999999997</v>
      </c>
      <c r="W6" s="27">
        <f t="shared" ref="W6:W39" si="9">O6-G6</f>
        <v>0</v>
      </c>
      <c r="X6" s="28">
        <f t="shared" ref="X6:X39" si="10">P6-H6</f>
        <v>0</v>
      </c>
      <c r="Y6" s="29">
        <f t="shared" ref="Y6:Y38" si="11">SUM(V6:X6)</f>
        <v>-12.158099999999997</v>
      </c>
      <c r="Z6" s="4"/>
      <c r="AA6" s="4"/>
      <c r="AB6" s="4"/>
    </row>
    <row r="7" spans="1:31" x14ac:dyDescent="0.2">
      <c r="A7" s="30" t="s">
        <v>18</v>
      </c>
      <c r="B7" s="31">
        <v>54</v>
      </c>
      <c r="C7" s="32">
        <v>0</v>
      </c>
      <c r="D7" s="33"/>
      <c r="E7" s="34">
        <f t="shared" si="0"/>
        <v>54</v>
      </c>
      <c r="F7" s="31">
        <v>37.303100000000001</v>
      </c>
      <c r="G7" s="32">
        <v>0</v>
      </c>
      <c r="H7" s="33"/>
      <c r="I7" s="34">
        <f t="shared" si="1"/>
        <v>37.303100000000001</v>
      </c>
      <c r="J7" s="31">
        <v>40</v>
      </c>
      <c r="K7" s="32">
        <v>0</v>
      </c>
      <c r="L7" s="33"/>
      <c r="M7" s="362">
        <f t="shared" si="2"/>
        <v>40</v>
      </c>
      <c r="N7" s="31">
        <v>29.808</v>
      </c>
      <c r="O7" s="32">
        <v>0</v>
      </c>
      <c r="P7" s="33"/>
      <c r="Q7" s="367">
        <f t="shared" si="3"/>
        <v>29.808</v>
      </c>
      <c r="R7" s="31">
        <f t="shared" si="4"/>
        <v>-14</v>
      </c>
      <c r="S7" s="32">
        <f t="shared" si="5"/>
        <v>0</v>
      </c>
      <c r="T7" s="33">
        <f t="shared" si="6"/>
        <v>0</v>
      </c>
      <c r="U7" s="35">
        <f t="shared" si="7"/>
        <v>-14</v>
      </c>
      <c r="V7" s="36">
        <f t="shared" si="8"/>
        <v>-7.4951000000000008</v>
      </c>
      <c r="W7" s="37">
        <f t="shared" si="9"/>
        <v>0</v>
      </c>
      <c r="X7" s="38">
        <f t="shared" si="10"/>
        <v>0</v>
      </c>
      <c r="Y7" s="39">
        <f t="shared" si="11"/>
        <v>-7.4951000000000008</v>
      </c>
      <c r="Z7" s="40"/>
      <c r="AA7" s="40"/>
      <c r="AB7" s="40"/>
    </row>
    <row r="8" spans="1:31" x14ac:dyDescent="0.2">
      <c r="A8" s="30" t="s">
        <v>19</v>
      </c>
      <c r="B8" s="31">
        <v>42</v>
      </c>
      <c r="C8" s="32">
        <v>0</v>
      </c>
      <c r="D8" s="33"/>
      <c r="E8" s="34">
        <f t="shared" si="0"/>
        <v>42</v>
      </c>
      <c r="F8" s="31">
        <v>29.0136</v>
      </c>
      <c r="G8" s="41">
        <v>0</v>
      </c>
      <c r="H8" s="42"/>
      <c r="I8" s="34">
        <f t="shared" si="1"/>
        <v>29.0136</v>
      </c>
      <c r="J8" s="31">
        <v>48</v>
      </c>
      <c r="K8" s="32">
        <v>0</v>
      </c>
      <c r="L8" s="33"/>
      <c r="M8" s="362">
        <f t="shared" si="2"/>
        <v>48</v>
      </c>
      <c r="N8" s="31">
        <v>33.400199999999998</v>
      </c>
      <c r="O8" s="41">
        <v>0</v>
      </c>
      <c r="P8" s="42"/>
      <c r="Q8" s="368">
        <f t="shared" si="3"/>
        <v>33.400199999999998</v>
      </c>
      <c r="R8" s="43">
        <f t="shared" si="4"/>
        <v>6</v>
      </c>
      <c r="S8" s="41">
        <f t="shared" si="5"/>
        <v>0</v>
      </c>
      <c r="T8" s="42">
        <f t="shared" si="6"/>
        <v>0</v>
      </c>
      <c r="U8" s="44">
        <f t="shared" si="7"/>
        <v>6</v>
      </c>
      <c r="V8" s="45">
        <f t="shared" si="8"/>
        <v>4.3865999999999978</v>
      </c>
      <c r="W8" s="46">
        <f t="shared" si="9"/>
        <v>0</v>
      </c>
      <c r="X8" s="47">
        <f t="shared" si="10"/>
        <v>0</v>
      </c>
      <c r="Y8" s="48">
        <f t="shared" si="11"/>
        <v>4.3865999999999978</v>
      </c>
      <c r="Z8" s="4"/>
      <c r="AA8" s="4"/>
      <c r="AB8" s="4"/>
    </row>
    <row r="9" spans="1:31" x14ac:dyDescent="0.2">
      <c r="A9" s="30" t="s">
        <v>20</v>
      </c>
      <c r="B9" s="31">
        <v>41</v>
      </c>
      <c r="C9" s="32">
        <v>0</v>
      </c>
      <c r="D9" s="33"/>
      <c r="E9" s="34">
        <f t="shared" si="0"/>
        <v>41</v>
      </c>
      <c r="F9" s="31">
        <v>28.564599999999999</v>
      </c>
      <c r="G9" s="41">
        <v>0</v>
      </c>
      <c r="H9" s="42"/>
      <c r="I9" s="34">
        <f t="shared" si="1"/>
        <v>28.564599999999999</v>
      </c>
      <c r="J9" s="31">
        <v>50</v>
      </c>
      <c r="K9" s="32">
        <v>0</v>
      </c>
      <c r="L9" s="33"/>
      <c r="M9" s="362">
        <f t="shared" si="2"/>
        <v>50</v>
      </c>
      <c r="N9" s="31">
        <v>34.781799999999997</v>
      </c>
      <c r="O9" s="41">
        <v>0</v>
      </c>
      <c r="P9" s="42"/>
      <c r="Q9" s="368">
        <f t="shared" si="3"/>
        <v>34.781799999999997</v>
      </c>
      <c r="R9" s="43">
        <f t="shared" si="4"/>
        <v>9</v>
      </c>
      <c r="S9" s="41">
        <f t="shared" si="5"/>
        <v>0</v>
      </c>
      <c r="T9" s="42">
        <f t="shared" si="6"/>
        <v>0</v>
      </c>
      <c r="U9" s="44">
        <f t="shared" si="7"/>
        <v>9</v>
      </c>
      <c r="V9" s="45">
        <f t="shared" si="8"/>
        <v>6.2171999999999983</v>
      </c>
      <c r="W9" s="46">
        <f t="shared" si="9"/>
        <v>0</v>
      </c>
      <c r="X9" s="47">
        <f t="shared" si="10"/>
        <v>0</v>
      </c>
      <c r="Y9" s="48">
        <f t="shared" si="11"/>
        <v>6.2171999999999983</v>
      </c>
      <c r="Z9" s="4"/>
      <c r="AA9" s="4"/>
      <c r="AB9" s="4"/>
    </row>
    <row r="10" spans="1:31" x14ac:dyDescent="0.2">
      <c r="A10" s="30" t="s">
        <v>21</v>
      </c>
      <c r="B10" s="31">
        <v>59</v>
      </c>
      <c r="C10" s="32">
        <v>0</v>
      </c>
      <c r="D10" s="33"/>
      <c r="E10" s="34">
        <f t="shared" si="0"/>
        <v>59</v>
      </c>
      <c r="F10" s="31">
        <v>41.2408</v>
      </c>
      <c r="G10" s="32">
        <v>0</v>
      </c>
      <c r="H10" s="33"/>
      <c r="I10" s="34">
        <f t="shared" si="1"/>
        <v>41.2408</v>
      </c>
      <c r="J10" s="31">
        <v>57</v>
      </c>
      <c r="K10" s="32">
        <v>0</v>
      </c>
      <c r="L10" s="33"/>
      <c r="M10" s="362">
        <f t="shared" si="2"/>
        <v>57</v>
      </c>
      <c r="N10" s="31">
        <v>39.375599999999999</v>
      </c>
      <c r="O10" s="32">
        <v>0</v>
      </c>
      <c r="P10" s="33"/>
      <c r="Q10" s="367">
        <f t="shared" si="3"/>
        <v>39.375599999999999</v>
      </c>
      <c r="R10" s="31">
        <f t="shared" si="4"/>
        <v>-2</v>
      </c>
      <c r="S10" s="49">
        <f t="shared" si="5"/>
        <v>0</v>
      </c>
      <c r="T10" s="50">
        <f t="shared" si="6"/>
        <v>0</v>
      </c>
      <c r="U10" s="51">
        <f t="shared" si="7"/>
        <v>-2</v>
      </c>
      <c r="V10" s="36">
        <f t="shared" si="8"/>
        <v>-1.8652000000000015</v>
      </c>
      <c r="W10" s="37">
        <f t="shared" si="9"/>
        <v>0</v>
      </c>
      <c r="X10" s="38">
        <f t="shared" si="10"/>
        <v>0</v>
      </c>
      <c r="Y10" s="39">
        <f t="shared" si="11"/>
        <v>-1.8652000000000015</v>
      </c>
      <c r="Z10" s="52"/>
      <c r="AA10" s="52"/>
      <c r="AB10" s="40"/>
      <c r="AC10" s="40"/>
      <c r="AD10" s="40"/>
      <c r="AE10" s="40"/>
    </row>
    <row r="11" spans="1:31" x14ac:dyDescent="0.2">
      <c r="A11" s="30" t="s">
        <v>22</v>
      </c>
      <c r="B11" s="31"/>
      <c r="C11" s="32">
        <v>0</v>
      </c>
      <c r="D11" s="33"/>
      <c r="E11" s="34">
        <f t="shared" si="0"/>
        <v>0</v>
      </c>
      <c r="F11" s="31"/>
      <c r="G11" s="32">
        <v>0</v>
      </c>
      <c r="H11" s="33"/>
      <c r="I11" s="34">
        <f t="shared" si="1"/>
        <v>0</v>
      </c>
      <c r="J11" s="31">
        <v>0</v>
      </c>
      <c r="K11" s="32">
        <v>0</v>
      </c>
      <c r="L11" s="33"/>
      <c r="M11" s="362">
        <f t="shared" si="2"/>
        <v>0</v>
      </c>
      <c r="N11" s="31">
        <v>0</v>
      </c>
      <c r="O11" s="32">
        <v>0</v>
      </c>
      <c r="P11" s="33"/>
      <c r="Q11" s="367">
        <f t="shared" si="3"/>
        <v>0</v>
      </c>
      <c r="R11" s="31">
        <f t="shared" si="4"/>
        <v>0</v>
      </c>
      <c r="S11" s="49">
        <f t="shared" si="5"/>
        <v>0</v>
      </c>
      <c r="T11" s="50">
        <f t="shared" si="6"/>
        <v>0</v>
      </c>
      <c r="U11" s="51">
        <f t="shared" si="7"/>
        <v>0</v>
      </c>
      <c r="V11" s="36">
        <f t="shared" si="8"/>
        <v>0</v>
      </c>
      <c r="W11" s="37">
        <f t="shared" si="9"/>
        <v>0</v>
      </c>
      <c r="X11" s="38">
        <f t="shared" si="10"/>
        <v>0</v>
      </c>
      <c r="Y11" s="39">
        <f t="shared" si="11"/>
        <v>0</v>
      </c>
      <c r="Z11" s="52"/>
      <c r="AA11" s="52"/>
      <c r="AB11" s="40"/>
      <c r="AC11" s="40"/>
      <c r="AD11" s="40"/>
      <c r="AE11" s="40"/>
    </row>
    <row r="12" spans="1:31" x14ac:dyDescent="0.2">
      <c r="A12" s="30" t="s">
        <v>23</v>
      </c>
      <c r="B12" s="31">
        <v>8</v>
      </c>
      <c r="C12" s="32">
        <v>0</v>
      </c>
      <c r="D12" s="33"/>
      <c r="E12" s="34">
        <f t="shared" si="0"/>
        <v>8</v>
      </c>
      <c r="F12" s="31">
        <v>7.3688000000000002</v>
      </c>
      <c r="G12" s="32">
        <v>0</v>
      </c>
      <c r="H12" s="33"/>
      <c r="I12" s="34">
        <f t="shared" si="1"/>
        <v>7.3688000000000002</v>
      </c>
      <c r="J12" s="31">
        <v>14</v>
      </c>
      <c r="K12" s="32">
        <v>0</v>
      </c>
      <c r="L12" s="33"/>
      <c r="M12" s="362">
        <f t="shared" si="2"/>
        <v>14</v>
      </c>
      <c r="N12" s="31">
        <v>12.8954</v>
      </c>
      <c r="O12" s="32">
        <v>0</v>
      </c>
      <c r="P12" s="33"/>
      <c r="Q12" s="367">
        <f t="shared" si="3"/>
        <v>12.8954</v>
      </c>
      <c r="R12" s="31">
        <f t="shared" si="4"/>
        <v>6</v>
      </c>
      <c r="S12" s="49">
        <f t="shared" si="5"/>
        <v>0</v>
      </c>
      <c r="T12" s="50">
        <f t="shared" si="6"/>
        <v>0</v>
      </c>
      <c r="U12" s="51">
        <f t="shared" si="7"/>
        <v>6</v>
      </c>
      <c r="V12" s="36">
        <f t="shared" si="8"/>
        <v>5.5266000000000002</v>
      </c>
      <c r="W12" s="37">
        <f t="shared" si="9"/>
        <v>0</v>
      </c>
      <c r="X12" s="38">
        <f t="shared" si="10"/>
        <v>0</v>
      </c>
      <c r="Y12" s="39">
        <f t="shared" si="11"/>
        <v>5.5266000000000002</v>
      </c>
      <c r="Z12" s="52"/>
      <c r="AA12" s="52"/>
      <c r="AB12" s="40"/>
      <c r="AC12" s="40"/>
      <c r="AD12" s="40"/>
      <c r="AE12" s="40"/>
    </row>
    <row r="13" spans="1:31" x14ac:dyDescent="0.2">
      <c r="A13" s="30" t="s">
        <v>24</v>
      </c>
      <c r="B13" s="31">
        <v>4</v>
      </c>
      <c r="C13" s="32">
        <v>0</v>
      </c>
      <c r="D13" s="33"/>
      <c r="E13" s="34">
        <f t="shared" si="0"/>
        <v>4</v>
      </c>
      <c r="F13" s="31">
        <v>3.6844000000000001</v>
      </c>
      <c r="G13" s="32">
        <v>0</v>
      </c>
      <c r="H13" s="33"/>
      <c r="I13" s="34">
        <f t="shared" si="1"/>
        <v>3.6844000000000001</v>
      </c>
      <c r="J13" s="31">
        <v>11</v>
      </c>
      <c r="K13" s="32">
        <v>0</v>
      </c>
      <c r="L13" s="33"/>
      <c r="M13" s="362">
        <f t="shared" si="2"/>
        <v>11</v>
      </c>
      <c r="N13" s="31">
        <v>10.132099999999999</v>
      </c>
      <c r="O13" s="32">
        <v>0</v>
      </c>
      <c r="P13" s="33"/>
      <c r="Q13" s="367">
        <f t="shared" si="3"/>
        <v>10.132099999999999</v>
      </c>
      <c r="R13" s="31">
        <f t="shared" si="4"/>
        <v>7</v>
      </c>
      <c r="S13" s="49">
        <f t="shared" si="5"/>
        <v>0</v>
      </c>
      <c r="T13" s="50">
        <f t="shared" si="6"/>
        <v>0</v>
      </c>
      <c r="U13" s="51">
        <f t="shared" si="7"/>
        <v>7</v>
      </c>
      <c r="V13" s="36">
        <f t="shared" si="8"/>
        <v>6.4476999999999993</v>
      </c>
      <c r="W13" s="37">
        <f t="shared" si="9"/>
        <v>0</v>
      </c>
      <c r="X13" s="38">
        <f t="shared" si="10"/>
        <v>0</v>
      </c>
      <c r="Y13" s="39">
        <f t="shared" si="11"/>
        <v>6.4476999999999993</v>
      </c>
      <c r="Z13" s="52"/>
      <c r="AA13" s="52"/>
      <c r="AB13" s="40"/>
      <c r="AC13" s="40"/>
      <c r="AD13" s="40"/>
      <c r="AE13" s="40"/>
    </row>
    <row r="14" spans="1:31" x14ac:dyDescent="0.2">
      <c r="A14" s="30" t="s">
        <v>25</v>
      </c>
      <c r="B14" s="31">
        <v>24</v>
      </c>
      <c r="C14" s="32">
        <v>0</v>
      </c>
      <c r="D14" s="33"/>
      <c r="E14" s="34">
        <f t="shared" si="0"/>
        <v>24</v>
      </c>
      <c r="F14" s="31">
        <v>22.106400000000001</v>
      </c>
      <c r="G14" s="32">
        <v>0</v>
      </c>
      <c r="H14" s="33"/>
      <c r="I14" s="34">
        <f t="shared" si="1"/>
        <v>22.106400000000001</v>
      </c>
      <c r="J14" s="31">
        <v>30</v>
      </c>
      <c r="K14" s="32">
        <v>0</v>
      </c>
      <c r="L14" s="33"/>
      <c r="M14" s="362">
        <f t="shared" si="2"/>
        <v>30</v>
      </c>
      <c r="N14" s="31">
        <v>28.277799999999999</v>
      </c>
      <c r="O14" s="32">
        <v>0</v>
      </c>
      <c r="P14" s="33"/>
      <c r="Q14" s="367">
        <f t="shared" si="3"/>
        <v>28.277799999999999</v>
      </c>
      <c r="R14" s="31">
        <f t="shared" si="4"/>
        <v>6</v>
      </c>
      <c r="S14" s="49">
        <f t="shared" si="5"/>
        <v>0</v>
      </c>
      <c r="T14" s="50">
        <f t="shared" si="6"/>
        <v>0</v>
      </c>
      <c r="U14" s="51">
        <f t="shared" si="7"/>
        <v>6</v>
      </c>
      <c r="V14" s="36">
        <f t="shared" si="8"/>
        <v>6.1713999999999984</v>
      </c>
      <c r="W14" s="37">
        <f t="shared" si="9"/>
        <v>0</v>
      </c>
      <c r="X14" s="38">
        <f t="shared" si="10"/>
        <v>0</v>
      </c>
      <c r="Y14" s="39">
        <f t="shared" si="11"/>
        <v>6.1713999999999984</v>
      </c>
      <c r="Z14" s="52"/>
      <c r="AA14" s="52"/>
      <c r="AB14" s="40"/>
      <c r="AC14" s="40"/>
      <c r="AD14" s="40"/>
      <c r="AE14" s="40"/>
    </row>
    <row r="15" spans="1:31" x14ac:dyDescent="0.2">
      <c r="A15" s="30" t="s">
        <v>26</v>
      </c>
      <c r="B15" s="31"/>
      <c r="C15" s="32">
        <v>0</v>
      </c>
      <c r="D15" s="33"/>
      <c r="E15" s="34">
        <f t="shared" si="0"/>
        <v>0</v>
      </c>
      <c r="F15" s="31"/>
      <c r="G15" s="32">
        <v>0</v>
      </c>
      <c r="H15" s="33"/>
      <c r="I15" s="34">
        <f t="shared" si="1"/>
        <v>0</v>
      </c>
      <c r="J15" s="31">
        <v>2</v>
      </c>
      <c r="K15" s="32">
        <v>0</v>
      </c>
      <c r="L15" s="33"/>
      <c r="M15" s="362">
        <f t="shared" si="2"/>
        <v>2</v>
      </c>
      <c r="N15" s="31">
        <v>1.8422000000000001</v>
      </c>
      <c r="O15" s="32">
        <v>0</v>
      </c>
      <c r="P15" s="33"/>
      <c r="Q15" s="367">
        <f t="shared" si="3"/>
        <v>1.8422000000000001</v>
      </c>
      <c r="R15" s="31">
        <f t="shared" si="4"/>
        <v>2</v>
      </c>
      <c r="S15" s="49">
        <f t="shared" si="5"/>
        <v>0</v>
      </c>
      <c r="T15" s="50">
        <f t="shared" si="6"/>
        <v>0</v>
      </c>
      <c r="U15" s="51">
        <f t="shared" si="7"/>
        <v>2</v>
      </c>
      <c r="V15" s="36">
        <f t="shared" si="8"/>
        <v>1.8422000000000001</v>
      </c>
      <c r="W15" s="37">
        <f t="shared" si="9"/>
        <v>0</v>
      </c>
      <c r="X15" s="38">
        <f t="shared" si="10"/>
        <v>0</v>
      </c>
      <c r="Y15" s="39">
        <f t="shared" si="11"/>
        <v>1.8422000000000001</v>
      </c>
      <c r="Z15" s="52"/>
      <c r="AA15" s="52"/>
      <c r="AB15" s="40"/>
      <c r="AC15" s="40"/>
      <c r="AD15" s="40"/>
      <c r="AE15" s="40"/>
    </row>
    <row r="16" spans="1:31" x14ac:dyDescent="0.2">
      <c r="A16" s="30" t="s">
        <v>27</v>
      </c>
      <c r="B16" s="31">
        <v>5</v>
      </c>
      <c r="C16" s="32">
        <v>0</v>
      </c>
      <c r="D16" s="33"/>
      <c r="E16" s="34">
        <f t="shared" si="0"/>
        <v>5</v>
      </c>
      <c r="F16" s="31">
        <v>4.6055000000000001</v>
      </c>
      <c r="G16" s="32">
        <v>0</v>
      </c>
      <c r="H16" s="33"/>
      <c r="I16" s="34">
        <f t="shared" si="1"/>
        <v>4.6055000000000001</v>
      </c>
      <c r="J16" s="31">
        <v>5</v>
      </c>
      <c r="K16" s="32">
        <v>0</v>
      </c>
      <c r="L16" s="33"/>
      <c r="M16" s="362">
        <f t="shared" si="2"/>
        <v>5</v>
      </c>
      <c r="N16" s="31">
        <v>4.6055000000000001</v>
      </c>
      <c r="O16" s="32">
        <v>0</v>
      </c>
      <c r="P16" s="33"/>
      <c r="Q16" s="367">
        <f t="shared" si="3"/>
        <v>4.6055000000000001</v>
      </c>
      <c r="R16" s="31">
        <f t="shared" si="4"/>
        <v>0</v>
      </c>
      <c r="S16" s="49">
        <f t="shared" si="5"/>
        <v>0</v>
      </c>
      <c r="T16" s="50">
        <f t="shared" si="6"/>
        <v>0</v>
      </c>
      <c r="U16" s="51">
        <f t="shared" si="7"/>
        <v>0</v>
      </c>
      <c r="V16" s="36">
        <f t="shared" si="8"/>
        <v>0</v>
      </c>
      <c r="W16" s="37">
        <f t="shared" si="9"/>
        <v>0</v>
      </c>
      <c r="X16" s="38">
        <f t="shared" si="10"/>
        <v>0</v>
      </c>
      <c r="Y16" s="39">
        <f t="shared" si="11"/>
        <v>0</v>
      </c>
      <c r="Z16" s="52"/>
      <c r="AA16" s="52"/>
      <c r="AB16" s="40"/>
      <c r="AC16" s="40"/>
      <c r="AD16" s="40"/>
      <c r="AE16" s="40"/>
    </row>
    <row r="17" spans="1:31" x14ac:dyDescent="0.2">
      <c r="A17" s="30" t="s">
        <v>28</v>
      </c>
      <c r="B17" s="31">
        <v>6</v>
      </c>
      <c r="C17" s="32">
        <v>16</v>
      </c>
      <c r="D17" s="33"/>
      <c r="E17" s="34">
        <f t="shared" si="0"/>
        <v>22</v>
      </c>
      <c r="F17" s="53">
        <v>8.5908999999999995</v>
      </c>
      <c r="G17" s="32">
        <v>26.655999999999999</v>
      </c>
      <c r="H17" s="33"/>
      <c r="I17" s="34">
        <f t="shared" si="1"/>
        <v>35.246899999999997</v>
      </c>
      <c r="J17" s="31">
        <v>4</v>
      </c>
      <c r="K17" s="32">
        <v>16</v>
      </c>
      <c r="L17" s="33"/>
      <c r="M17" s="362">
        <f t="shared" si="2"/>
        <v>20</v>
      </c>
      <c r="N17" s="53">
        <v>5.4116</v>
      </c>
      <c r="O17" s="32">
        <v>26.655999999999999</v>
      </c>
      <c r="P17" s="33"/>
      <c r="Q17" s="367">
        <f t="shared" si="3"/>
        <v>32.067599999999999</v>
      </c>
      <c r="R17" s="31">
        <f t="shared" si="4"/>
        <v>-2</v>
      </c>
      <c r="S17" s="49">
        <f t="shared" si="5"/>
        <v>0</v>
      </c>
      <c r="T17" s="50">
        <f t="shared" si="6"/>
        <v>0</v>
      </c>
      <c r="U17" s="51">
        <f t="shared" si="7"/>
        <v>-2</v>
      </c>
      <c r="V17" s="36">
        <f t="shared" si="8"/>
        <v>-3.1792999999999996</v>
      </c>
      <c r="W17" s="37">
        <f t="shared" si="9"/>
        <v>0</v>
      </c>
      <c r="X17" s="38">
        <f t="shared" si="10"/>
        <v>0</v>
      </c>
      <c r="Y17" s="39">
        <f t="shared" si="11"/>
        <v>-3.1792999999999996</v>
      </c>
      <c r="Z17" s="52"/>
      <c r="AA17" s="52"/>
      <c r="AB17" s="40"/>
      <c r="AC17" s="40"/>
      <c r="AD17" s="40"/>
      <c r="AE17" s="40"/>
    </row>
    <row r="18" spans="1:31" x14ac:dyDescent="0.2">
      <c r="A18" s="30" t="s">
        <v>29</v>
      </c>
      <c r="B18" s="31">
        <v>23</v>
      </c>
      <c r="C18" s="32">
        <v>87</v>
      </c>
      <c r="D18" s="33"/>
      <c r="E18" s="34">
        <f t="shared" si="0"/>
        <v>110</v>
      </c>
      <c r="F18" s="53">
        <v>25.339200000000002</v>
      </c>
      <c r="G18" s="32">
        <v>151.18731</v>
      </c>
      <c r="H18" s="33"/>
      <c r="I18" s="34">
        <f t="shared" si="1"/>
        <v>176.52651</v>
      </c>
      <c r="J18" s="31">
        <v>24</v>
      </c>
      <c r="K18" s="32">
        <v>82</v>
      </c>
      <c r="L18" s="33"/>
      <c r="M18" s="362">
        <f t="shared" si="2"/>
        <v>106</v>
      </c>
      <c r="N18" s="53">
        <v>34.997199999999999</v>
      </c>
      <c r="O18" s="32">
        <v>124.52119999999999</v>
      </c>
      <c r="P18" s="33"/>
      <c r="Q18" s="367">
        <f t="shared" si="3"/>
        <v>159.51839999999999</v>
      </c>
      <c r="R18" s="31">
        <f t="shared" si="4"/>
        <v>1</v>
      </c>
      <c r="S18" s="49">
        <f t="shared" si="5"/>
        <v>-5</v>
      </c>
      <c r="T18" s="50">
        <f t="shared" si="6"/>
        <v>0</v>
      </c>
      <c r="U18" s="51">
        <f t="shared" si="7"/>
        <v>-4</v>
      </c>
      <c r="V18" s="36">
        <f t="shared" si="8"/>
        <v>9.6579999999999977</v>
      </c>
      <c r="W18" s="37">
        <f t="shared" si="9"/>
        <v>-26.666110000000003</v>
      </c>
      <c r="X18" s="38">
        <f t="shared" si="10"/>
        <v>0</v>
      </c>
      <c r="Y18" s="39">
        <f t="shared" si="11"/>
        <v>-17.008110000000006</v>
      </c>
      <c r="Z18" s="52"/>
      <c r="AA18" s="52"/>
      <c r="AB18" s="40"/>
      <c r="AC18" s="40"/>
      <c r="AD18" s="40"/>
      <c r="AE18" s="40"/>
    </row>
    <row r="19" spans="1:31" x14ac:dyDescent="0.2">
      <c r="A19" s="30" t="s">
        <v>30</v>
      </c>
      <c r="B19" s="31"/>
      <c r="C19" s="32">
        <v>858</v>
      </c>
      <c r="D19" s="33"/>
      <c r="E19" s="34">
        <f>SUM(B19:C19)</f>
        <v>858</v>
      </c>
      <c r="F19" s="31"/>
      <c r="G19" s="32">
        <v>1146.1341</v>
      </c>
      <c r="H19" s="33"/>
      <c r="I19" s="34">
        <f>SUM(F19:G19)</f>
        <v>1146.1341</v>
      </c>
      <c r="J19" s="31">
        <v>0</v>
      </c>
      <c r="K19" s="32">
        <v>779</v>
      </c>
      <c r="L19" s="33"/>
      <c r="M19" s="363">
        <f t="shared" si="2"/>
        <v>779</v>
      </c>
      <c r="N19" s="31">
        <v>0</v>
      </c>
      <c r="O19" s="32">
        <v>1062.3620000000001</v>
      </c>
      <c r="P19" s="33"/>
      <c r="Q19" s="367">
        <f t="shared" si="3"/>
        <v>1062.3620000000001</v>
      </c>
      <c r="R19" s="31">
        <f t="shared" si="4"/>
        <v>0</v>
      </c>
      <c r="S19" s="49">
        <f t="shared" si="5"/>
        <v>-79</v>
      </c>
      <c r="T19" s="50">
        <f t="shared" si="6"/>
        <v>0</v>
      </c>
      <c r="U19" s="51">
        <f>SUM(R19:S19)</f>
        <v>-79</v>
      </c>
      <c r="V19" s="36">
        <f t="shared" si="8"/>
        <v>0</v>
      </c>
      <c r="W19" s="37">
        <f t="shared" si="9"/>
        <v>-83.772099999999909</v>
      </c>
      <c r="X19" s="38">
        <f t="shared" si="10"/>
        <v>0</v>
      </c>
      <c r="Y19" s="39">
        <f t="shared" si="11"/>
        <v>-83.772099999999909</v>
      </c>
      <c r="Z19" s="52"/>
      <c r="AA19" s="52"/>
      <c r="AB19" s="40"/>
      <c r="AC19" s="40"/>
      <c r="AD19" s="40"/>
      <c r="AE19" s="40"/>
    </row>
    <row r="20" spans="1:31" x14ac:dyDescent="0.2">
      <c r="A20" s="30" t="s">
        <v>31</v>
      </c>
      <c r="B20" s="31"/>
      <c r="C20" s="32">
        <v>840</v>
      </c>
      <c r="D20" s="33"/>
      <c r="E20" s="34">
        <f>SUM(B20:C20)</f>
        <v>840</v>
      </c>
      <c r="F20" s="53"/>
      <c r="G20" s="32">
        <v>1192.9075</v>
      </c>
      <c r="H20" s="33"/>
      <c r="I20" s="34">
        <f>SUM(F20:G20)</f>
        <v>1192.9075</v>
      </c>
      <c r="J20" s="31">
        <v>0</v>
      </c>
      <c r="K20" s="32">
        <v>816</v>
      </c>
      <c r="L20" s="33"/>
      <c r="M20" s="362">
        <f t="shared" si="2"/>
        <v>816</v>
      </c>
      <c r="N20" s="53">
        <v>0</v>
      </c>
      <c r="O20" s="32">
        <v>1161.6797999999999</v>
      </c>
      <c r="P20" s="33"/>
      <c r="Q20" s="367">
        <f t="shared" si="3"/>
        <v>1161.6797999999999</v>
      </c>
      <c r="R20" s="31">
        <f t="shared" si="4"/>
        <v>0</v>
      </c>
      <c r="S20" s="49">
        <f t="shared" si="5"/>
        <v>-24</v>
      </c>
      <c r="T20" s="50">
        <f t="shared" si="6"/>
        <v>0</v>
      </c>
      <c r="U20" s="51">
        <f>SUM(R20:S20)</f>
        <v>-24</v>
      </c>
      <c r="V20" s="36">
        <f t="shared" si="8"/>
        <v>0</v>
      </c>
      <c r="W20" s="37">
        <f t="shared" si="9"/>
        <v>-31.227700000000141</v>
      </c>
      <c r="X20" s="38">
        <f t="shared" si="10"/>
        <v>0</v>
      </c>
      <c r="Y20" s="39">
        <f t="shared" si="11"/>
        <v>-31.227700000000141</v>
      </c>
      <c r="Z20" s="52"/>
      <c r="AA20" s="52"/>
      <c r="AB20" s="40"/>
      <c r="AC20" s="40"/>
      <c r="AD20" s="40"/>
      <c r="AE20" s="40"/>
    </row>
    <row r="21" spans="1:31" x14ac:dyDescent="0.2">
      <c r="A21" s="30" t="s">
        <v>32</v>
      </c>
      <c r="B21" s="31">
        <v>15</v>
      </c>
      <c r="C21" s="32">
        <v>189</v>
      </c>
      <c r="D21" s="33"/>
      <c r="E21" s="34">
        <f>SUM(B21:D21)</f>
        <v>204</v>
      </c>
      <c r="F21" s="53">
        <v>13.8165</v>
      </c>
      <c r="G21" s="32">
        <v>307.5283</v>
      </c>
      <c r="H21" s="33"/>
      <c r="I21" s="34">
        <f>SUM(F21:H21)</f>
        <v>321.34480000000002</v>
      </c>
      <c r="J21" s="31">
        <v>12</v>
      </c>
      <c r="K21" s="32">
        <v>181</v>
      </c>
      <c r="L21" s="33"/>
      <c r="M21" s="362">
        <f t="shared" si="2"/>
        <v>193</v>
      </c>
      <c r="N21" s="53">
        <v>11.0532</v>
      </c>
      <c r="O21" s="32">
        <v>301.03829999999999</v>
      </c>
      <c r="P21" s="33"/>
      <c r="Q21" s="367">
        <f t="shared" si="3"/>
        <v>312.0915</v>
      </c>
      <c r="R21" s="31">
        <f t="shared" si="4"/>
        <v>-3</v>
      </c>
      <c r="S21" s="49">
        <f t="shared" si="5"/>
        <v>-8</v>
      </c>
      <c r="T21" s="50">
        <f t="shared" si="6"/>
        <v>0</v>
      </c>
      <c r="U21" s="51">
        <f>SUM(R21:T21)</f>
        <v>-11</v>
      </c>
      <c r="V21" s="36">
        <f t="shared" si="8"/>
        <v>-2.7632999999999992</v>
      </c>
      <c r="W21" s="37">
        <f t="shared" si="9"/>
        <v>-6.4900000000000091</v>
      </c>
      <c r="X21" s="38">
        <f t="shared" si="10"/>
        <v>0</v>
      </c>
      <c r="Y21" s="39">
        <f t="shared" si="11"/>
        <v>-9.2533000000000083</v>
      </c>
      <c r="Z21" s="52"/>
      <c r="AA21" s="52"/>
      <c r="AB21" s="40"/>
      <c r="AC21" s="40"/>
      <c r="AD21" s="40"/>
      <c r="AE21" s="40"/>
    </row>
    <row r="22" spans="1:31" x14ac:dyDescent="0.2">
      <c r="A22" s="30" t="s">
        <v>33</v>
      </c>
      <c r="B22" s="31"/>
      <c r="C22" s="32">
        <v>496</v>
      </c>
      <c r="D22" s="33"/>
      <c r="E22" s="34">
        <f t="shared" ref="E22:E32" si="12">SUM(B22:C22)</f>
        <v>496</v>
      </c>
      <c r="F22" s="53"/>
      <c r="G22" s="32">
        <v>330.55549999999999</v>
      </c>
      <c r="H22" s="33"/>
      <c r="I22" s="34">
        <f t="shared" ref="I22:I32" si="13">SUM(F22:G22)</f>
        <v>330.55549999999999</v>
      </c>
      <c r="J22" s="31">
        <v>0</v>
      </c>
      <c r="K22" s="32">
        <v>492</v>
      </c>
      <c r="L22" s="33"/>
      <c r="M22" s="362">
        <f t="shared" si="2"/>
        <v>492</v>
      </c>
      <c r="N22" s="53">
        <v>0</v>
      </c>
      <c r="O22" s="32">
        <v>354.91309999999999</v>
      </c>
      <c r="P22" s="33"/>
      <c r="Q22" s="367">
        <f t="shared" si="3"/>
        <v>354.91309999999999</v>
      </c>
      <c r="R22" s="31">
        <f t="shared" si="4"/>
        <v>0</v>
      </c>
      <c r="S22" s="49">
        <f t="shared" si="5"/>
        <v>-4</v>
      </c>
      <c r="T22" s="50">
        <f t="shared" si="6"/>
        <v>0</v>
      </c>
      <c r="U22" s="51">
        <f t="shared" ref="U22:U32" si="14">SUM(R22:S22)</f>
        <v>-4</v>
      </c>
      <c r="V22" s="36">
        <f t="shared" si="8"/>
        <v>0</v>
      </c>
      <c r="W22" s="37">
        <f t="shared" si="9"/>
        <v>24.357599999999991</v>
      </c>
      <c r="X22" s="38">
        <f t="shared" si="10"/>
        <v>0</v>
      </c>
      <c r="Y22" s="39">
        <f t="shared" si="11"/>
        <v>24.357599999999991</v>
      </c>
      <c r="Z22" s="52"/>
      <c r="AA22" s="52"/>
      <c r="AB22" s="40"/>
      <c r="AC22" s="40"/>
      <c r="AD22" s="40"/>
      <c r="AE22" s="40"/>
    </row>
    <row r="23" spans="1:31" x14ac:dyDescent="0.2">
      <c r="A23" s="30" t="s">
        <v>34</v>
      </c>
      <c r="B23" s="31"/>
      <c r="C23" s="32">
        <v>118</v>
      </c>
      <c r="D23" s="33"/>
      <c r="E23" s="34">
        <f t="shared" si="12"/>
        <v>118</v>
      </c>
      <c r="F23" s="53"/>
      <c r="G23" s="32">
        <v>338.65899999999999</v>
      </c>
      <c r="H23" s="33"/>
      <c r="I23" s="34">
        <f t="shared" si="13"/>
        <v>338.65899999999999</v>
      </c>
      <c r="J23" s="31">
        <v>0</v>
      </c>
      <c r="K23" s="32">
        <v>137</v>
      </c>
      <c r="L23" s="33"/>
      <c r="M23" s="362">
        <f t="shared" si="2"/>
        <v>137</v>
      </c>
      <c r="N23" s="53">
        <v>0</v>
      </c>
      <c r="O23" s="32">
        <v>413.9076</v>
      </c>
      <c r="P23" s="33"/>
      <c r="Q23" s="367">
        <f t="shared" si="3"/>
        <v>413.9076</v>
      </c>
      <c r="R23" s="31">
        <f t="shared" si="4"/>
        <v>0</v>
      </c>
      <c r="S23" s="49">
        <f t="shared" si="5"/>
        <v>19</v>
      </c>
      <c r="T23" s="50">
        <f t="shared" si="6"/>
        <v>0</v>
      </c>
      <c r="U23" s="51">
        <f t="shared" si="14"/>
        <v>19</v>
      </c>
      <c r="V23" s="36">
        <f t="shared" si="8"/>
        <v>0</v>
      </c>
      <c r="W23" s="37">
        <f t="shared" si="9"/>
        <v>75.24860000000001</v>
      </c>
      <c r="X23" s="38">
        <f t="shared" si="10"/>
        <v>0</v>
      </c>
      <c r="Y23" s="39">
        <f t="shared" si="11"/>
        <v>75.24860000000001</v>
      </c>
      <c r="Z23" s="52"/>
      <c r="AA23" s="52"/>
      <c r="AB23" s="40"/>
      <c r="AC23" s="40"/>
      <c r="AD23" s="40"/>
      <c r="AE23" s="40"/>
    </row>
    <row r="24" spans="1:31" x14ac:dyDescent="0.2">
      <c r="A24" s="30" t="s">
        <v>35</v>
      </c>
      <c r="B24" s="31">
        <v>10</v>
      </c>
      <c r="C24" s="32">
        <v>343</v>
      </c>
      <c r="D24" s="33"/>
      <c r="E24" s="34">
        <f t="shared" si="12"/>
        <v>353</v>
      </c>
      <c r="F24" s="53">
        <v>9.2110000000000003</v>
      </c>
      <c r="G24" s="32">
        <v>411.8476</v>
      </c>
      <c r="H24" s="33"/>
      <c r="I24" s="34">
        <f t="shared" si="13"/>
        <v>421.05860000000001</v>
      </c>
      <c r="J24" s="31">
        <v>9</v>
      </c>
      <c r="K24" s="32">
        <v>328</v>
      </c>
      <c r="L24" s="33"/>
      <c r="M24" s="362">
        <f t="shared" si="2"/>
        <v>337</v>
      </c>
      <c r="N24" s="53">
        <v>8.2898999999999994</v>
      </c>
      <c r="O24" s="32">
        <v>402.76280000000003</v>
      </c>
      <c r="P24" s="33"/>
      <c r="Q24" s="367">
        <f t="shared" si="3"/>
        <v>411.05270000000002</v>
      </c>
      <c r="R24" s="31">
        <f t="shared" si="4"/>
        <v>-1</v>
      </c>
      <c r="S24" s="49">
        <f t="shared" si="5"/>
        <v>-15</v>
      </c>
      <c r="T24" s="50">
        <f t="shared" si="6"/>
        <v>0</v>
      </c>
      <c r="U24" s="51">
        <f t="shared" si="14"/>
        <v>-16</v>
      </c>
      <c r="V24" s="36">
        <f t="shared" si="8"/>
        <v>-0.92110000000000092</v>
      </c>
      <c r="W24" s="37">
        <f t="shared" si="9"/>
        <v>-9.0847999999999729</v>
      </c>
      <c r="X24" s="38">
        <f t="shared" si="10"/>
        <v>0</v>
      </c>
      <c r="Y24" s="39">
        <f t="shared" si="11"/>
        <v>-10.005899999999974</v>
      </c>
      <c r="Z24" s="52"/>
      <c r="AA24" s="52"/>
      <c r="AB24" s="40"/>
      <c r="AC24" s="40"/>
      <c r="AD24" s="40"/>
      <c r="AE24" s="40"/>
    </row>
    <row r="25" spans="1:31" x14ac:dyDescent="0.2">
      <c r="A25" s="30" t="s">
        <v>36</v>
      </c>
      <c r="B25" s="31"/>
      <c r="C25" s="32">
        <v>357</v>
      </c>
      <c r="D25" s="33"/>
      <c r="E25" s="34">
        <f t="shared" si="12"/>
        <v>357</v>
      </c>
      <c r="F25" s="53"/>
      <c r="G25" s="32">
        <v>443.31020000000001</v>
      </c>
      <c r="H25" s="33"/>
      <c r="I25" s="34">
        <f t="shared" si="13"/>
        <v>443.31020000000001</v>
      </c>
      <c r="J25" s="31">
        <v>0</v>
      </c>
      <c r="K25" s="32">
        <v>334</v>
      </c>
      <c r="L25" s="33"/>
      <c r="M25" s="362">
        <f t="shared" si="2"/>
        <v>334</v>
      </c>
      <c r="N25" s="53">
        <v>0</v>
      </c>
      <c r="O25" s="32">
        <v>416.72969999999998</v>
      </c>
      <c r="P25" s="33"/>
      <c r="Q25" s="367">
        <f t="shared" si="3"/>
        <v>416.72969999999998</v>
      </c>
      <c r="R25" s="31">
        <f t="shared" si="4"/>
        <v>0</v>
      </c>
      <c r="S25" s="49">
        <f t="shared" si="5"/>
        <v>-23</v>
      </c>
      <c r="T25" s="50">
        <f t="shared" si="6"/>
        <v>0</v>
      </c>
      <c r="U25" s="51">
        <f t="shared" si="14"/>
        <v>-23</v>
      </c>
      <c r="V25" s="36">
        <f t="shared" si="8"/>
        <v>0</v>
      </c>
      <c r="W25" s="37">
        <f t="shared" si="9"/>
        <v>-26.580500000000029</v>
      </c>
      <c r="X25" s="38">
        <f t="shared" si="10"/>
        <v>0</v>
      </c>
      <c r="Y25" s="39">
        <f t="shared" si="11"/>
        <v>-26.580500000000029</v>
      </c>
      <c r="Z25" s="52"/>
      <c r="AA25" s="52"/>
      <c r="AB25" s="40"/>
      <c r="AC25" s="40"/>
      <c r="AD25" s="40"/>
      <c r="AE25" s="40"/>
    </row>
    <row r="26" spans="1:31" x14ac:dyDescent="0.2">
      <c r="A26" s="30" t="s">
        <v>37</v>
      </c>
      <c r="B26" s="31"/>
      <c r="C26" s="32">
        <v>586</v>
      </c>
      <c r="D26" s="33"/>
      <c r="E26" s="34">
        <f t="shared" si="12"/>
        <v>586</v>
      </c>
      <c r="F26" s="53"/>
      <c r="G26" s="32">
        <v>670.4008</v>
      </c>
      <c r="H26" s="33"/>
      <c r="I26" s="34">
        <f t="shared" si="13"/>
        <v>670.4008</v>
      </c>
      <c r="J26" s="31">
        <v>0</v>
      </c>
      <c r="K26" s="32">
        <v>535</v>
      </c>
      <c r="L26" s="33"/>
      <c r="M26" s="362">
        <f t="shared" si="2"/>
        <v>535</v>
      </c>
      <c r="N26" s="53">
        <v>0</v>
      </c>
      <c r="O26" s="32">
        <v>610.24310000000003</v>
      </c>
      <c r="P26" s="33"/>
      <c r="Q26" s="367">
        <f t="shared" si="3"/>
        <v>610.24310000000003</v>
      </c>
      <c r="R26" s="31">
        <f t="shared" si="4"/>
        <v>0</v>
      </c>
      <c r="S26" s="49">
        <f t="shared" si="5"/>
        <v>-51</v>
      </c>
      <c r="T26" s="50">
        <f t="shared" si="6"/>
        <v>0</v>
      </c>
      <c r="U26" s="51">
        <f t="shared" si="14"/>
        <v>-51</v>
      </c>
      <c r="V26" s="36">
        <f t="shared" si="8"/>
        <v>0</v>
      </c>
      <c r="W26" s="37">
        <f t="shared" si="9"/>
        <v>-60.157699999999977</v>
      </c>
      <c r="X26" s="38">
        <f t="shared" si="10"/>
        <v>0</v>
      </c>
      <c r="Y26" s="39">
        <f t="shared" si="11"/>
        <v>-60.157699999999977</v>
      </c>
      <c r="Z26" s="52"/>
      <c r="AA26" s="52"/>
      <c r="AB26" s="40"/>
      <c r="AC26" s="40"/>
      <c r="AD26" s="40"/>
      <c r="AE26" s="40"/>
    </row>
    <row r="27" spans="1:31" x14ac:dyDescent="0.2">
      <c r="A27" s="30" t="s">
        <v>38</v>
      </c>
      <c r="B27" s="31">
        <v>16</v>
      </c>
      <c r="C27" s="32">
        <v>838</v>
      </c>
      <c r="D27" s="33"/>
      <c r="E27" s="34">
        <f t="shared" si="12"/>
        <v>854</v>
      </c>
      <c r="F27" s="53">
        <v>11.0528</v>
      </c>
      <c r="G27" s="32">
        <v>950.53530000000001</v>
      </c>
      <c r="H27" s="33"/>
      <c r="I27" s="34">
        <f t="shared" si="13"/>
        <v>961.58810000000005</v>
      </c>
      <c r="J27" s="31">
        <v>19</v>
      </c>
      <c r="K27" s="32">
        <v>816</v>
      </c>
      <c r="L27" s="33"/>
      <c r="M27" s="362">
        <f t="shared" si="2"/>
        <v>835</v>
      </c>
      <c r="N27" s="53">
        <v>14.0923</v>
      </c>
      <c r="O27" s="32">
        <v>918.97339999999997</v>
      </c>
      <c r="P27" s="33"/>
      <c r="Q27" s="367">
        <f t="shared" si="3"/>
        <v>933.06569999999999</v>
      </c>
      <c r="R27" s="31">
        <f t="shared" si="4"/>
        <v>3</v>
      </c>
      <c r="S27" s="49">
        <f t="shared" si="5"/>
        <v>-22</v>
      </c>
      <c r="T27" s="50">
        <f t="shared" si="6"/>
        <v>0</v>
      </c>
      <c r="U27" s="51">
        <f t="shared" si="14"/>
        <v>-19</v>
      </c>
      <c r="V27" s="36">
        <f t="shared" si="8"/>
        <v>3.0395000000000003</v>
      </c>
      <c r="W27" s="37">
        <f t="shared" si="9"/>
        <v>-31.561900000000037</v>
      </c>
      <c r="X27" s="38">
        <f t="shared" si="10"/>
        <v>0</v>
      </c>
      <c r="Y27" s="39">
        <f t="shared" si="11"/>
        <v>-28.522400000000037</v>
      </c>
      <c r="Z27" s="52"/>
      <c r="AA27" s="52"/>
      <c r="AB27" s="40"/>
      <c r="AC27" s="40"/>
      <c r="AD27" s="40"/>
      <c r="AE27" s="40"/>
    </row>
    <row r="28" spans="1:31" x14ac:dyDescent="0.2">
      <c r="A28" s="30" t="s">
        <v>39</v>
      </c>
      <c r="B28" s="31"/>
      <c r="C28" s="32">
        <v>464</v>
      </c>
      <c r="D28" s="33"/>
      <c r="E28" s="34">
        <f t="shared" si="12"/>
        <v>464</v>
      </c>
      <c r="F28" s="53"/>
      <c r="G28" s="32">
        <v>729.45169999999996</v>
      </c>
      <c r="H28" s="33"/>
      <c r="I28" s="34">
        <f t="shared" si="13"/>
        <v>729.45169999999996</v>
      </c>
      <c r="J28" s="31">
        <v>0</v>
      </c>
      <c r="K28" s="32">
        <v>449</v>
      </c>
      <c r="L28" s="33"/>
      <c r="M28" s="362">
        <f t="shared" si="2"/>
        <v>449</v>
      </c>
      <c r="N28" s="53">
        <v>0</v>
      </c>
      <c r="O28" s="32">
        <v>699.83749999999998</v>
      </c>
      <c r="P28" s="33"/>
      <c r="Q28" s="367">
        <f t="shared" si="3"/>
        <v>699.83749999999998</v>
      </c>
      <c r="R28" s="31">
        <f t="shared" si="4"/>
        <v>0</v>
      </c>
      <c r="S28" s="49">
        <f t="shared" si="5"/>
        <v>-15</v>
      </c>
      <c r="T28" s="50">
        <f t="shared" si="6"/>
        <v>0</v>
      </c>
      <c r="U28" s="51">
        <f t="shared" si="14"/>
        <v>-15</v>
      </c>
      <c r="V28" s="36">
        <f t="shared" si="8"/>
        <v>0</v>
      </c>
      <c r="W28" s="37">
        <f t="shared" si="9"/>
        <v>-29.614199999999983</v>
      </c>
      <c r="X28" s="38">
        <f t="shared" si="10"/>
        <v>0</v>
      </c>
      <c r="Y28" s="39">
        <f t="shared" si="11"/>
        <v>-29.614199999999983</v>
      </c>
      <c r="Z28" s="52"/>
      <c r="AA28" s="52"/>
      <c r="AB28" s="40"/>
      <c r="AC28" s="40"/>
      <c r="AD28" s="40"/>
      <c r="AE28" s="40"/>
    </row>
    <row r="29" spans="1:31" x14ac:dyDescent="0.2">
      <c r="A29" s="30" t="s">
        <v>40</v>
      </c>
      <c r="B29" s="31">
        <v>6</v>
      </c>
      <c r="C29" s="32">
        <v>93</v>
      </c>
      <c r="D29" s="33"/>
      <c r="E29" s="34">
        <f t="shared" si="12"/>
        <v>99</v>
      </c>
      <c r="F29" s="53">
        <v>8.1173999999999999</v>
      </c>
      <c r="G29" s="32">
        <v>177.2568</v>
      </c>
      <c r="H29" s="33"/>
      <c r="I29" s="34">
        <f t="shared" si="13"/>
        <v>185.3742</v>
      </c>
      <c r="J29" s="31">
        <v>0</v>
      </c>
      <c r="K29" s="32">
        <v>87</v>
      </c>
      <c r="L29" s="33"/>
      <c r="M29" s="362">
        <f t="shared" si="2"/>
        <v>87</v>
      </c>
      <c r="N29" s="53">
        <v>0</v>
      </c>
      <c r="O29" s="32">
        <v>167.6121</v>
      </c>
      <c r="P29" s="33"/>
      <c r="Q29" s="367">
        <f t="shared" si="3"/>
        <v>167.6121</v>
      </c>
      <c r="R29" s="31">
        <f t="shared" si="4"/>
        <v>-6</v>
      </c>
      <c r="S29" s="49">
        <f t="shared" si="5"/>
        <v>-6</v>
      </c>
      <c r="T29" s="50">
        <f t="shared" si="6"/>
        <v>0</v>
      </c>
      <c r="U29" s="51">
        <f t="shared" si="14"/>
        <v>-12</v>
      </c>
      <c r="V29" s="36">
        <f t="shared" si="8"/>
        <v>-8.1173999999999999</v>
      </c>
      <c r="W29" s="37">
        <f t="shared" si="9"/>
        <v>-9.6447000000000003</v>
      </c>
      <c r="X29" s="38">
        <f t="shared" si="10"/>
        <v>0</v>
      </c>
      <c r="Y29" s="39">
        <f t="shared" si="11"/>
        <v>-17.7621</v>
      </c>
      <c r="Z29" s="52"/>
      <c r="AA29" s="52"/>
      <c r="AB29" s="40"/>
      <c r="AC29" s="40"/>
      <c r="AD29" s="40"/>
      <c r="AE29" s="40"/>
    </row>
    <row r="30" spans="1:31" x14ac:dyDescent="0.2">
      <c r="A30" s="30" t="s">
        <v>41</v>
      </c>
      <c r="B30" s="31"/>
      <c r="C30" s="32">
        <v>70</v>
      </c>
      <c r="D30" s="33"/>
      <c r="E30" s="34">
        <f t="shared" si="12"/>
        <v>70</v>
      </c>
      <c r="F30" s="53"/>
      <c r="G30" s="32">
        <v>155.3922</v>
      </c>
      <c r="H30" s="33"/>
      <c r="I30" s="34">
        <f t="shared" si="13"/>
        <v>155.3922</v>
      </c>
      <c r="J30" s="31">
        <v>0</v>
      </c>
      <c r="K30" s="32">
        <v>72</v>
      </c>
      <c r="L30" s="33"/>
      <c r="M30" s="362">
        <f t="shared" si="2"/>
        <v>72</v>
      </c>
      <c r="N30" s="53">
        <v>0</v>
      </c>
      <c r="O30" s="32">
        <v>151.32259999999999</v>
      </c>
      <c r="P30" s="33"/>
      <c r="Q30" s="367">
        <f t="shared" si="3"/>
        <v>151.32259999999999</v>
      </c>
      <c r="R30" s="31">
        <f t="shared" si="4"/>
        <v>0</v>
      </c>
      <c r="S30" s="49">
        <f t="shared" si="5"/>
        <v>2</v>
      </c>
      <c r="T30" s="50">
        <f t="shared" si="6"/>
        <v>0</v>
      </c>
      <c r="U30" s="51">
        <f t="shared" si="14"/>
        <v>2</v>
      </c>
      <c r="V30" s="36">
        <f t="shared" si="8"/>
        <v>0</v>
      </c>
      <c r="W30" s="37">
        <f t="shared" si="9"/>
        <v>-4.0696000000000083</v>
      </c>
      <c r="X30" s="38">
        <f t="shared" si="10"/>
        <v>0</v>
      </c>
      <c r="Y30" s="39">
        <f t="shared" si="11"/>
        <v>-4.0696000000000083</v>
      </c>
      <c r="Z30" s="52"/>
      <c r="AA30" s="52"/>
      <c r="AB30" s="40"/>
      <c r="AC30" s="40"/>
      <c r="AD30" s="40"/>
      <c r="AE30" s="40"/>
    </row>
    <row r="31" spans="1:31" x14ac:dyDescent="0.2">
      <c r="A31" s="30" t="s">
        <v>42</v>
      </c>
      <c r="B31" s="31"/>
      <c r="C31" s="32">
        <v>52</v>
      </c>
      <c r="D31" s="33"/>
      <c r="E31" s="34">
        <f t="shared" si="12"/>
        <v>52</v>
      </c>
      <c r="F31" s="53"/>
      <c r="G31" s="32">
        <v>121.268</v>
      </c>
      <c r="H31" s="33"/>
      <c r="I31" s="34">
        <f t="shared" si="13"/>
        <v>121.268</v>
      </c>
      <c r="J31" s="31">
        <v>0</v>
      </c>
      <c r="K31" s="32">
        <v>82</v>
      </c>
      <c r="L31" s="33"/>
      <c r="M31" s="362">
        <f t="shared" si="2"/>
        <v>82</v>
      </c>
      <c r="N31" s="53">
        <v>0</v>
      </c>
      <c r="O31" s="32">
        <v>166.13249999999999</v>
      </c>
      <c r="P31" s="33"/>
      <c r="Q31" s="367">
        <f t="shared" si="3"/>
        <v>166.13249999999999</v>
      </c>
      <c r="R31" s="31">
        <f t="shared" si="4"/>
        <v>0</v>
      </c>
      <c r="S31" s="49">
        <f t="shared" si="5"/>
        <v>30</v>
      </c>
      <c r="T31" s="50">
        <f t="shared" si="6"/>
        <v>0</v>
      </c>
      <c r="U31" s="51">
        <f t="shared" si="14"/>
        <v>30</v>
      </c>
      <c r="V31" s="36">
        <f t="shared" si="8"/>
        <v>0</v>
      </c>
      <c r="W31" s="37">
        <f t="shared" si="9"/>
        <v>44.864499999999992</v>
      </c>
      <c r="X31" s="38">
        <f t="shared" si="10"/>
        <v>0</v>
      </c>
      <c r="Y31" s="39">
        <f t="shared" si="11"/>
        <v>44.864499999999992</v>
      </c>
      <c r="Z31" s="52"/>
      <c r="AA31" s="52"/>
      <c r="AB31" s="40"/>
      <c r="AC31" s="40"/>
      <c r="AD31" s="40"/>
      <c r="AE31" s="40"/>
    </row>
    <row r="32" spans="1:31" x14ac:dyDescent="0.2">
      <c r="A32" s="30" t="s">
        <v>43</v>
      </c>
      <c r="B32" s="31"/>
      <c r="C32" s="32">
        <v>112</v>
      </c>
      <c r="D32" s="33"/>
      <c r="E32" s="34">
        <f t="shared" si="12"/>
        <v>112</v>
      </c>
      <c r="F32" s="53"/>
      <c r="G32" s="32">
        <v>215.00460000000001</v>
      </c>
      <c r="H32" s="33"/>
      <c r="I32" s="34">
        <f t="shared" si="13"/>
        <v>215.00460000000001</v>
      </c>
      <c r="J32" s="31">
        <v>0</v>
      </c>
      <c r="K32" s="32">
        <v>116</v>
      </c>
      <c r="L32" s="33"/>
      <c r="M32" s="362">
        <f t="shared" si="2"/>
        <v>116</v>
      </c>
      <c r="N32" s="53">
        <v>0</v>
      </c>
      <c r="O32" s="32">
        <v>221.2988</v>
      </c>
      <c r="P32" s="33"/>
      <c r="Q32" s="367">
        <f t="shared" si="3"/>
        <v>221.2988</v>
      </c>
      <c r="R32" s="31">
        <f t="shared" si="4"/>
        <v>0</v>
      </c>
      <c r="S32" s="49">
        <f t="shared" si="5"/>
        <v>4</v>
      </c>
      <c r="T32" s="50">
        <f t="shared" si="6"/>
        <v>0</v>
      </c>
      <c r="U32" s="51">
        <f t="shared" si="14"/>
        <v>4</v>
      </c>
      <c r="V32" s="36">
        <f t="shared" si="8"/>
        <v>0</v>
      </c>
      <c r="W32" s="37">
        <f t="shared" si="9"/>
        <v>6.2941999999999894</v>
      </c>
      <c r="X32" s="38">
        <f t="shared" si="10"/>
        <v>0</v>
      </c>
      <c r="Y32" s="39">
        <f t="shared" si="11"/>
        <v>6.2941999999999894</v>
      </c>
      <c r="Z32" s="52"/>
      <c r="AA32" s="52"/>
      <c r="AB32" s="40"/>
      <c r="AC32" s="40"/>
      <c r="AD32" s="40"/>
      <c r="AE32" s="40"/>
    </row>
    <row r="33" spans="1:31" x14ac:dyDescent="0.2">
      <c r="A33" s="30" t="s">
        <v>44</v>
      </c>
      <c r="B33" s="31"/>
      <c r="C33" s="32">
        <v>63</v>
      </c>
      <c r="D33" s="33"/>
      <c r="E33" s="34">
        <f>SUM(B33:D33)</f>
        <v>63</v>
      </c>
      <c r="F33" s="53"/>
      <c r="G33" s="32">
        <v>142.4136</v>
      </c>
      <c r="H33" s="33"/>
      <c r="I33" s="34">
        <f>SUM(F33:H33)</f>
        <v>142.4136</v>
      </c>
      <c r="J33" s="31">
        <v>3</v>
      </c>
      <c r="K33" s="32">
        <v>18</v>
      </c>
      <c r="L33" s="33"/>
      <c r="M33" s="362">
        <f t="shared" si="2"/>
        <v>21</v>
      </c>
      <c r="N33" s="53">
        <v>4.0587</v>
      </c>
      <c r="O33" s="32">
        <v>33.943300000000001</v>
      </c>
      <c r="P33" s="33"/>
      <c r="Q33" s="367">
        <f t="shared" si="3"/>
        <v>38.002000000000002</v>
      </c>
      <c r="R33" s="31">
        <f t="shared" si="4"/>
        <v>3</v>
      </c>
      <c r="S33" s="49">
        <f t="shared" si="5"/>
        <v>-45</v>
      </c>
      <c r="T33" s="50">
        <f t="shared" si="6"/>
        <v>0</v>
      </c>
      <c r="U33" s="51">
        <f>SUM(R33:T33)</f>
        <v>-42</v>
      </c>
      <c r="V33" s="36">
        <f t="shared" si="8"/>
        <v>4.0587</v>
      </c>
      <c r="W33" s="37">
        <f t="shared" si="9"/>
        <v>-108.47030000000001</v>
      </c>
      <c r="X33" s="38">
        <f t="shared" si="10"/>
        <v>0</v>
      </c>
      <c r="Y33" s="39">
        <f t="shared" si="11"/>
        <v>-104.41160000000001</v>
      </c>
      <c r="Z33" s="52"/>
      <c r="AA33" s="52"/>
      <c r="AB33" s="40"/>
      <c r="AC33" s="40"/>
      <c r="AD33" s="40"/>
      <c r="AE33" s="40"/>
    </row>
    <row r="34" spans="1:31" x14ac:dyDescent="0.2">
      <c r="A34" s="30" t="s">
        <v>45</v>
      </c>
      <c r="B34" s="31">
        <v>5</v>
      </c>
      <c r="C34" s="32">
        <v>121</v>
      </c>
      <c r="D34" s="33"/>
      <c r="E34" s="34">
        <f>SUM(B34:D34)</f>
        <v>126</v>
      </c>
      <c r="F34" s="53">
        <v>6.7645</v>
      </c>
      <c r="G34" s="32">
        <v>189.89750000000001</v>
      </c>
      <c r="H34" s="33"/>
      <c r="I34" s="34">
        <f>SUM(F34:H34)</f>
        <v>196.66200000000001</v>
      </c>
      <c r="J34" s="31">
        <v>5</v>
      </c>
      <c r="K34" s="32">
        <v>115</v>
      </c>
      <c r="L34" s="33"/>
      <c r="M34" s="362">
        <f t="shared" si="2"/>
        <v>120</v>
      </c>
      <c r="N34" s="53">
        <v>6.7645</v>
      </c>
      <c r="O34" s="32">
        <v>226.88140000000001</v>
      </c>
      <c r="P34" s="33"/>
      <c r="Q34" s="367">
        <f t="shared" si="3"/>
        <v>233.64590000000001</v>
      </c>
      <c r="R34" s="31">
        <f t="shared" si="4"/>
        <v>0</v>
      </c>
      <c r="S34" s="49">
        <f t="shared" si="5"/>
        <v>-6</v>
      </c>
      <c r="T34" s="50">
        <f t="shared" si="6"/>
        <v>0</v>
      </c>
      <c r="U34" s="51">
        <f>SUM(R34:T34)</f>
        <v>-6</v>
      </c>
      <c r="V34" s="36">
        <f t="shared" si="8"/>
        <v>0</v>
      </c>
      <c r="W34" s="37">
        <f t="shared" si="9"/>
        <v>36.983900000000006</v>
      </c>
      <c r="X34" s="38">
        <f t="shared" si="10"/>
        <v>0</v>
      </c>
      <c r="Y34" s="39">
        <f t="shared" si="11"/>
        <v>36.983900000000006</v>
      </c>
      <c r="Z34" s="52"/>
      <c r="AA34" s="52"/>
      <c r="AB34" s="40"/>
      <c r="AC34" s="40"/>
      <c r="AD34" s="40"/>
      <c r="AE34" s="40"/>
    </row>
    <row r="35" spans="1:31" x14ac:dyDescent="0.2">
      <c r="A35" s="30" t="s">
        <v>46</v>
      </c>
      <c r="B35" s="31">
        <v>5</v>
      </c>
      <c r="C35" s="32">
        <v>90</v>
      </c>
      <c r="D35" s="33"/>
      <c r="E35" s="34">
        <f>SUM(B35:D35)</f>
        <v>95</v>
      </c>
      <c r="F35" s="53">
        <v>6.7645</v>
      </c>
      <c r="G35" s="32">
        <v>173.77160000000001</v>
      </c>
      <c r="H35" s="33"/>
      <c r="I35" s="34">
        <f>SUM(F35:H35)</f>
        <v>180.5361</v>
      </c>
      <c r="J35" s="31">
        <v>3</v>
      </c>
      <c r="K35" s="32">
        <v>93</v>
      </c>
      <c r="L35" s="33"/>
      <c r="M35" s="362">
        <f t="shared" si="2"/>
        <v>96</v>
      </c>
      <c r="N35" s="53">
        <v>4.5321999999999996</v>
      </c>
      <c r="O35" s="32">
        <v>189.32759999999999</v>
      </c>
      <c r="P35" s="33"/>
      <c r="Q35" s="367">
        <f t="shared" si="3"/>
        <v>193.85979999999998</v>
      </c>
      <c r="R35" s="31">
        <f t="shared" si="4"/>
        <v>-2</v>
      </c>
      <c r="S35" s="49">
        <f t="shared" si="5"/>
        <v>3</v>
      </c>
      <c r="T35" s="50">
        <f t="shared" si="6"/>
        <v>0</v>
      </c>
      <c r="U35" s="51">
        <f>SUM(R35:T35)</f>
        <v>1</v>
      </c>
      <c r="V35" s="36">
        <f t="shared" si="8"/>
        <v>-2.2323000000000004</v>
      </c>
      <c r="W35" s="37">
        <f t="shared" si="9"/>
        <v>15.555999999999983</v>
      </c>
      <c r="X35" s="38">
        <f t="shared" si="10"/>
        <v>0</v>
      </c>
      <c r="Y35" s="39">
        <f t="shared" si="11"/>
        <v>13.323699999999983</v>
      </c>
      <c r="Z35" s="52"/>
      <c r="AA35" s="52"/>
      <c r="AB35" s="40"/>
      <c r="AC35" s="40"/>
      <c r="AD35" s="40"/>
      <c r="AE35" s="40"/>
    </row>
    <row r="36" spans="1:31" x14ac:dyDescent="0.2">
      <c r="A36" s="30" t="s">
        <v>47</v>
      </c>
      <c r="B36" s="31">
        <v>9</v>
      </c>
      <c r="C36" s="32">
        <v>110</v>
      </c>
      <c r="D36" s="33"/>
      <c r="E36" s="34">
        <f>SUM(B36:D36)</f>
        <v>119</v>
      </c>
      <c r="F36" s="53">
        <v>12.1761</v>
      </c>
      <c r="G36" s="32">
        <v>217.79730000000001</v>
      </c>
      <c r="H36" s="33"/>
      <c r="I36" s="34">
        <f>SUM(F36:H36)</f>
        <v>229.9734</v>
      </c>
      <c r="J36" s="31">
        <v>10</v>
      </c>
      <c r="K36" s="32">
        <v>102</v>
      </c>
      <c r="L36" s="33"/>
      <c r="M36" s="362">
        <f t="shared" si="2"/>
        <v>112</v>
      </c>
      <c r="N36" s="53">
        <v>13.529</v>
      </c>
      <c r="O36" s="32">
        <v>205.0634</v>
      </c>
      <c r="P36" s="33"/>
      <c r="Q36" s="367">
        <f t="shared" si="3"/>
        <v>218.5924</v>
      </c>
      <c r="R36" s="31">
        <f t="shared" si="4"/>
        <v>1</v>
      </c>
      <c r="S36" s="49">
        <f t="shared" si="5"/>
        <v>-8</v>
      </c>
      <c r="T36" s="50">
        <f t="shared" si="6"/>
        <v>0</v>
      </c>
      <c r="U36" s="51">
        <f>SUM(R36:T36)</f>
        <v>-7</v>
      </c>
      <c r="V36" s="36">
        <f t="shared" si="8"/>
        <v>1.3529</v>
      </c>
      <c r="W36" s="37">
        <f t="shared" si="9"/>
        <v>-12.733900000000006</v>
      </c>
      <c r="X36" s="38">
        <f t="shared" si="10"/>
        <v>0</v>
      </c>
      <c r="Y36" s="39">
        <f t="shared" si="11"/>
        <v>-11.381000000000006</v>
      </c>
      <c r="Z36" s="52"/>
      <c r="AA36" s="52"/>
      <c r="AB36" s="40"/>
      <c r="AC36" s="40"/>
      <c r="AD36" s="40"/>
      <c r="AE36" s="40"/>
    </row>
    <row r="37" spans="1:31" x14ac:dyDescent="0.2">
      <c r="A37" s="30" t="s">
        <v>48</v>
      </c>
      <c r="B37" s="31">
        <v>16</v>
      </c>
      <c r="C37" s="32">
        <v>265</v>
      </c>
      <c r="D37" s="33"/>
      <c r="E37" s="34">
        <f>SUM(B37:D37)</f>
        <v>281</v>
      </c>
      <c r="F37" s="53">
        <v>11.0528</v>
      </c>
      <c r="G37" s="32">
        <v>264.71690999999998</v>
      </c>
      <c r="H37" s="33"/>
      <c r="I37" s="34">
        <f>SUM(F37:G37)</f>
        <v>275.76970999999998</v>
      </c>
      <c r="J37" s="31">
        <v>11</v>
      </c>
      <c r="K37" s="32">
        <v>257</v>
      </c>
      <c r="L37" s="33"/>
      <c r="M37" s="362">
        <f t="shared" si="2"/>
        <v>268</v>
      </c>
      <c r="N37" s="53">
        <v>7.5987999999999998</v>
      </c>
      <c r="O37" s="32">
        <v>257.44389999999999</v>
      </c>
      <c r="P37" s="33"/>
      <c r="Q37" s="367">
        <f t="shared" si="3"/>
        <v>265.04269999999997</v>
      </c>
      <c r="R37" s="31">
        <f t="shared" si="4"/>
        <v>-5</v>
      </c>
      <c r="S37" s="49">
        <f t="shared" si="5"/>
        <v>-8</v>
      </c>
      <c r="T37" s="50">
        <f t="shared" si="6"/>
        <v>0</v>
      </c>
      <c r="U37" s="51">
        <f>SUM(R37:S37)</f>
        <v>-13</v>
      </c>
      <c r="V37" s="36">
        <f t="shared" si="8"/>
        <v>-3.4539999999999997</v>
      </c>
      <c r="W37" s="37">
        <f t="shared" si="9"/>
        <v>-7.2730099999999993</v>
      </c>
      <c r="X37" s="38">
        <f t="shared" si="10"/>
        <v>0</v>
      </c>
      <c r="Y37" s="39">
        <f t="shared" si="11"/>
        <v>-10.72701</v>
      </c>
      <c r="Z37" s="52"/>
      <c r="AA37" s="52"/>
      <c r="AB37" s="40"/>
      <c r="AC37" s="40"/>
      <c r="AD37" s="40"/>
      <c r="AE37" s="40"/>
    </row>
    <row r="38" spans="1:31" x14ac:dyDescent="0.2">
      <c r="A38" s="30" t="s">
        <v>49</v>
      </c>
      <c r="B38" s="31"/>
      <c r="C38" s="32">
        <v>309</v>
      </c>
      <c r="D38" s="33"/>
      <c r="E38" s="34">
        <f>SUM(B38:C38)</f>
        <v>309</v>
      </c>
      <c r="F38" s="53"/>
      <c r="G38" s="32">
        <v>310.64634000000001</v>
      </c>
      <c r="H38" s="33"/>
      <c r="I38" s="34">
        <f>SUM(F38:G38)</f>
        <v>310.64634000000001</v>
      </c>
      <c r="J38" s="31">
        <v>0</v>
      </c>
      <c r="K38" s="32">
        <v>301</v>
      </c>
      <c r="L38" s="33"/>
      <c r="M38" s="362">
        <f t="shared" si="2"/>
        <v>301</v>
      </c>
      <c r="N38" s="53">
        <v>0</v>
      </c>
      <c r="O38" s="32">
        <v>306.51170000000002</v>
      </c>
      <c r="P38" s="33"/>
      <c r="Q38" s="367">
        <f t="shared" si="3"/>
        <v>306.51170000000002</v>
      </c>
      <c r="R38" s="31">
        <f t="shared" si="4"/>
        <v>0</v>
      </c>
      <c r="S38" s="49">
        <f t="shared" si="5"/>
        <v>-8</v>
      </c>
      <c r="T38" s="50">
        <f t="shared" si="6"/>
        <v>0</v>
      </c>
      <c r="U38" s="51">
        <f>SUM(R38:S38)</f>
        <v>-8</v>
      </c>
      <c r="V38" s="36">
        <f t="shared" si="8"/>
        <v>0</v>
      </c>
      <c r="W38" s="37">
        <f t="shared" si="9"/>
        <v>-4.1346399999999903</v>
      </c>
      <c r="X38" s="38">
        <f t="shared" si="10"/>
        <v>0</v>
      </c>
      <c r="Y38" s="39">
        <f t="shared" si="11"/>
        <v>-4.1346399999999903</v>
      </c>
      <c r="Z38" s="52"/>
      <c r="AA38" s="52"/>
      <c r="AB38" s="40"/>
      <c r="AC38" s="40"/>
      <c r="AD38" s="40"/>
      <c r="AE38" s="40"/>
    </row>
    <row r="39" spans="1:31" x14ac:dyDescent="0.2">
      <c r="A39" s="30" t="s">
        <v>50</v>
      </c>
      <c r="B39" s="31"/>
      <c r="C39" s="32"/>
      <c r="D39" s="33"/>
      <c r="E39" s="34">
        <f>SUM(B39:C39)</f>
        <v>0</v>
      </c>
      <c r="F39" s="53"/>
      <c r="G39" s="32">
        <v>0</v>
      </c>
      <c r="H39" s="33">
        <v>0</v>
      </c>
      <c r="I39" s="34">
        <f>SUM(F39:G39)</f>
        <v>0</v>
      </c>
      <c r="J39" s="31">
        <v>0</v>
      </c>
      <c r="K39" s="32">
        <v>0</v>
      </c>
      <c r="L39" s="33"/>
      <c r="M39" s="362">
        <f t="shared" si="2"/>
        <v>0</v>
      </c>
      <c r="N39" s="53">
        <v>0</v>
      </c>
      <c r="O39" s="32">
        <v>0</v>
      </c>
      <c r="P39" s="33"/>
      <c r="Q39" s="367">
        <f t="shared" si="3"/>
        <v>0</v>
      </c>
      <c r="R39" s="31">
        <f t="shared" si="4"/>
        <v>0</v>
      </c>
      <c r="S39" s="54">
        <f t="shared" si="5"/>
        <v>0</v>
      </c>
      <c r="T39" s="55">
        <f t="shared" si="6"/>
        <v>0</v>
      </c>
      <c r="U39" s="51">
        <f>SUM(R39:S39)</f>
        <v>0</v>
      </c>
      <c r="V39" s="36">
        <f t="shared" si="8"/>
        <v>0</v>
      </c>
      <c r="W39" s="37">
        <f t="shared" si="9"/>
        <v>0</v>
      </c>
      <c r="X39" s="38">
        <f t="shared" si="10"/>
        <v>0</v>
      </c>
      <c r="Y39" s="39">
        <f t="shared" ref="Y39" si="15">SUM(V39:W39)</f>
        <v>0</v>
      </c>
      <c r="Z39" s="52"/>
      <c r="AA39" s="52"/>
      <c r="AB39" s="40"/>
      <c r="AC39" s="40"/>
      <c r="AD39" s="40"/>
      <c r="AE39" s="40"/>
    </row>
    <row r="40" spans="1:31" ht="12" thickBot="1" x14ac:dyDescent="0.25">
      <c r="A40" s="56"/>
      <c r="B40" s="61"/>
      <c r="C40" s="62"/>
      <c r="D40" s="60"/>
      <c r="E40" s="60"/>
      <c r="F40" s="57"/>
      <c r="G40" s="58"/>
      <c r="H40" s="59"/>
      <c r="I40" s="60"/>
      <c r="J40" s="61"/>
      <c r="K40" s="62"/>
      <c r="L40" s="60"/>
      <c r="M40" s="364"/>
      <c r="N40" s="63"/>
      <c r="O40" s="62"/>
      <c r="P40" s="60"/>
      <c r="Q40" s="369"/>
      <c r="R40" s="57"/>
      <c r="S40" s="64"/>
      <c r="T40" s="65"/>
      <c r="U40" s="66"/>
      <c r="V40" s="67"/>
      <c r="W40" s="68"/>
      <c r="X40" s="69"/>
      <c r="Y40" s="70"/>
      <c r="Z40" s="52"/>
      <c r="AA40" s="52"/>
      <c r="AB40" s="40"/>
      <c r="AC40" s="40"/>
      <c r="AD40" s="40"/>
      <c r="AE40" s="40"/>
    </row>
    <row r="41" spans="1:31" ht="12" thickBot="1" x14ac:dyDescent="0.25">
      <c r="A41" s="100" t="s">
        <v>8</v>
      </c>
      <c r="B41" s="147">
        <f t="shared" ref="B41:T41" si="16">SUM(B6:B40)</f>
        <v>412</v>
      </c>
      <c r="C41" s="148">
        <f t="shared" si="16"/>
        <v>6477</v>
      </c>
      <c r="D41" s="149">
        <f t="shared" si="16"/>
        <v>0</v>
      </c>
      <c r="E41" s="149">
        <f>SUM(E6:E40)</f>
        <v>6889</v>
      </c>
      <c r="F41" s="147">
        <f>SUM(F6:F40)</f>
        <v>330.98410000000001</v>
      </c>
      <c r="G41" s="148">
        <f>SUM(G6:G40)</f>
        <v>8667.3381599999993</v>
      </c>
      <c r="H41" s="149">
        <f>SUM(H6:H40)</f>
        <v>0</v>
      </c>
      <c r="I41" s="149">
        <f>SUM(I6:I40)</f>
        <v>8998.3222600000008</v>
      </c>
      <c r="J41" s="71">
        <f t="shared" si="16"/>
        <v>402</v>
      </c>
      <c r="K41" s="72">
        <f t="shared" si="16"/>
        <v>6208</v>
      </c>
      <c r="L41" s="73">
        <f t="shared" si="16"/>
        <v>0</v>
      </c>
      <c r="M41" s="365">
        <f t="shared" si="16"/>
        <v>6610</v>
      </c>
      <c r="N41" s="74">
        <f t="shared" si="16"/>
        <v>337.49909999999994</v>
      </c>
      <c r="O41" s="72">
        <f t="shared" si="16"/>
        <v>8419.161799999998</v>
      </c>
      <c r="P41" s="73">
        <f t="shared" si="16"/>
        <v>0</v>
      </c>
      <c r="Q41" s="365">
        <f t="shared" si="16"/>
        <v>8756.6608999999989</v>
      </c>
      <c r="R41" s="71">
        <f>SUM(R6:R40)</f>
        <v>-10</v>
      </c>
      <c r="S41" s="75">
        <f t="shared" si="16"/>
        <v>-269</v>
      </c>
      <c r="T41" s="76">
        <f t="shared" si="16"/>
        <v>0</v>
      </c>
      <c r="U41" s="77">
        <f>SUM(U6:U40)</f>
        <v>-279</v>
      </c>
      <c r="V41" s="78">
        <f>SUM(V6:V40)</f>
        <v>6.5149999999999926</v>
      </c>
      <c r="W41" s="79">
        <f>SUM(W6:W40)</f>
        <v>-248.1763600000001</v>
      </c>
      <c r="X41" s="80">
        <f>SUM(X6:X40)</f>
        <v>0</v>
      </c>
      <c r="Y41" s="81">
        <f>SUM(Y6:Y40)</f>
        <v>-241.66136000000009</v>
      </c>
      <c r="Z41" s="52"/>
      <c r="AA41" s="52"/>
      <c r="AB41" s="40"/>
      <c r="AC41" s="40"/>
      <c r="AD41" s="40"/>
      <c r="AE41" s="40"/>
    </row>
    <row r="42" spans="1:31" ht="22.5" x14ac:dyDescent="0.2">
      <c r="A42" s="358" t="s">
        <v>129</v>
      </c>
      <c r="B42" s="429">
        <v>8655.2723999999998</v>
      </c>
      <c r="C42" s="429"/>
      <c r="D42" s="429"/>
      <c r="E42" s="429"/>
      <c r="F42" s="430"/>
      <c r="G42" s="352"/>
      <c r="H42" s="352"/>
      <c r="I42" s="352"/>
      <c r="J42" s="85"/>
      <c r="K42" s="85"/>
      <c r="L42" s="85"/>
      <c r="M42" s="85"/>
      <c r="N42" s="85"/>
      <c r="O42" s="85"/>
      <c r="P42" s="85"/>
      <c r="Q42" s="370"/>
      <c r="R42" s="85"/>
      <c r="S42" s="86"/>
      <c r="T42" s="86"/>
      <c r="U42" s="86"/>
      <c r="V42" s="87"/>
      <c r="W42" s="87"/>
      <c r="X42" s="87"/>
      <c r="Y42" s="84"/>
      <c r="Z42" s="52"/>
      <c r="AA42" s="52"/>
      <c r="AB42" s="40"/>
      <c r="AC42" s="40"/>
      <c r="AD42" s="40"/>
      <c r="AE42" s="40"/>
    </row>
    <row r="43" spans="1:31" ht="23.25" thickBot="1" x14ac:dyDescent="0.25">
      <c r="A43" s="359" t="s">
        <v>130</v>
      </c>
      <c r="B43" s="431">
        <v>11.68924</v>
      </c>
      <c r="C43" s="431"/>
      <c r="D43" s="431"/>
      <c r="E43" s="431"/>
      <c r="F43" s="432"/>
      <c r="G43" s="352"/>
      <c r="H43" s="352"/>
      <c r="I43" s="352"/>
      <c r="J43" s="85"/>
      <c r="K43" s="85"/>
      <c r="L43" s="85"/>
      <c r="M43" s="85"/>
      <c r="N43" s="85"/>
      <c r="O43" s="85"/>
      <c r="P43" s="85"/>
      <c r="Q43" s="370"/>
      <c r="R43" s="85"/>
      <c r="S43" s="86"/>
      <c r="T43" s="86"/>
      <c r="U43" s="86"/>
      <c r="V43" s="87"/>
      <c r="W43" s="87"/>
      <c r="X43" s="87"/>
      <c r="Y43" s="84"/>
      <c r="Z43" s="52"/>
      <c r="AA43" s="52"/>
      <c r="AB43" s="40"/>
      <c r="AC43" s="40"/>
      <c r="AD43" s="40"/>
      <c r="AE43" s="40"/>
    </row>
    <row r="44" spans="1:31" ht="12" thickBot="1" x14ac:dyDescent="0.25">
      <c r="A44" s="360" t="s">
        <v>131</v>
      </c>
      <c r="B44" s="433">
        <f>SUM(B42:B43)</f>
        <v>8666.9616399999995</v>
      </c>
      <c r="C44" s="433"/>
      <c r="D44" s="433"/>
      <c r="E44" s="433"/>
      <c r="F44" s="434"/>
      <c r="G44" s="352"/>
      <c r="H44" s="352"/>
      <c r="I44" s="352"/>
      <c r="J44" s="85"/>
      <c r="K44" s="85"/>
      <c r="L44" s="85"/>
      <c r="M44" s="85"/>
      <c r="N44" s="85"/>
      <c r="O44" s="85"/>
      <c r="P44" s="85"/>
      <c r="Q44" s="370"/>
      <c r="R44" s="85"/>
      <c r="S44" s="86"/>
      <c r="T44" s="86"/>
      <c r="U44" s="86"/>
      <c r="V44" s="87"/>
      <c r="W44" s="87"/>
      <c r="X44" s="87"/>
      <c r="Y44" s="84"/>
      <c r="Z44" s="52"/>
      <c r="AA44" s="52"/>
      <c r="AB44" s="40"/>
      <c r="AC44" s="40"/>
      <c r="AD44" s="40"/>
      <c r="AE44" s="40"/>
    </row>
    <row r="45" spans="1:31" x14ac:dyDescent="0.2">
      <c r="A45" s="348"/>
      <c r="B45" s="352"/>
      <c r="C45" s="352"/>
      <c r="D45" s="352"/>
      <c r="E45" s="352"/>
      <c r="F45" s="352"/>
      <c r="G45" s="352"/>
      <c r="H45" s="352"/>
      <c r="I45" s="352"/>
      <c r="J45" s="85"/>
      <c r="K45" s="85"/>
      <c r="L45" s="85"/>
      <c r="M45" s="85"/>
      <c r="N45" s="85"/>
      <c r="O45" s="85"/>
      <c r="P45" s="85"/>
      <c r="Q45" s="370"/>
      <c r="R45" s="85"/>
      <c r="S45" s="86"/>
      <c r="T45" s="86"/>
      <c r="U45" s="86"/>
      <c r="V45" s="87"/>
      <c r="W45" s="87"/>
      <c r="X45" s="87"/>
      <c r="Y45" s="87"/>
      <c r="Z45" s="52"/>
      <c r="AA45" s="52"/>
      <c r="AB45" s="40"/>
      <c r="AC45" s="40"/>
      <c r="AD45" s="40"/>
      <c r="AE45" s="40"/>
    </row>
    <row r="46" spans="1:31" x14ac:dyDescent="0.2">
      <c r="A46" s="348"/>
      <c r="B46" s="353"/>
      <c r="C46" s="353"/>
      <c r="D46" s="353"/>
      <c r="E46" s="353"/>
      <c r="F46" s="353"/>
      <c r="G46" s="353"/>
      <c r="H46" s="353"/>
      <c r="I46" s="353"/>
      <c r="J46" s="85"/>
      <c r="K46" s="85"/>
      <c r="L46" s="85"/>
      <c r="M46" s="85"/>
      <c r="N46" s="85"/>
      <c r="O46" s="85"/>
      <c r="P46" s="85"/>
      <c r="Q46" s="371"/>
      <c r="R46" s="347"/>
      <c r="S46" s="86"/>
      <c r="T46" s="86"/>
      <c r="U46" s="86"/>
      <c r="V46" s="89"/>
      <c r="W46" s="52"/>
      <c r="X46" s="52"/>
      <c r="Y46" s="40"/>
      <c r="Z46" s="52"/>
      <c r="AA46" s="52"/>
      <c r="AB46" s="40"/>
      <c r="AC46" s="40"/>
      <c r="AD46" s="40"/>
      <c r="AE46" s="40"/>
    </row>
    <row r="47" spans="1:31" x14ac:dyDescent="0.2">
      <c r="A47" s="348"/>
      <c r="B47" s="353"/>
      <c r="C47" s="353"/>
      <c r="D47" s="353"/>
      <c r="E47" s="353"/>
      <c r="F47" s="353"/>
      <c r="G47" s="353"/>
      <c r="H47" s="353"/>
      <c r="I47" s="353"/>
      <c r="J47" s="354"/>
      <c r="K47" s="354"/>
      <c r="L47" s="354"/>
      <c r="M47" s="354"/>
      <c r="N47" s="355"/>
      <c r="O47" s="85"/>
      <c r="P47" s="85"/>
      <c r="Q47" s="371"/>
      <c r="R47" s="347"/>
      <c r="S47" s="91"/>
      <c r="T47" s="91"/>
      <c r="U47" s="91"/>
      <c r="V47" s="89"/>
      <c r="W47" s="52"/>
      <c r="X47" s="52"/>
      <c r="Y47" s="40"/>
      <c r="Z47" s="52"/>
      <c r="AA47" s="52"/>
      <c r="AB47" s="40"/>
      <c r="AC47" s="40"/>
      <c r="AD47" s="40"/>
      <c r="AE47" s="40"/>
    </row>
    <row r="48" spans="1:31" x14ac:dyDescent="0.2">
      <c r="A48" s="348"/>
      <c r="B48" s="353"/>
      <c r="C48" s="353"/>
      <c r="D48" s="353"/>
      <c r="E48" s="353"/>
      <c r="F48" s="353"/>
      <c r="G48" s="353"/>
      <c r="H48" s="353"/>
      <c r="I48" s="353"/>
      <c r="J48" s="85"/>
      <c r="K48" s="85"/>
      <c r="L48" s="85"/>
      <c r="M48" s="85"/>
      <c r="N48" s="85"/>
      <c r="O48" s="85"/>
      <c r="P48" s="85"/>
      <c r="Q48" s="371"/>
      <c r="R48" s="347"/>
      <c r="S48" s="86"/>
      <c r="T48" s="86"/>
      <c r="U48" s="86"/>
      <c r="V48" s="52"/>
      <c r="W48" s="40"/>
      <c r="X48" s="40"/>
      <c r="Y48" s="40"/>
      <c r="Z48" s="52"/>
      <c r="AA48" s="40"/>
      <c r="AB48" s="40"/>
      <c r="AC48" s="52"/>
      <c r="AD48" s="40"/>
      <c r="AE48" s="40"/>
    </row>
    <row r="49" spans="1:35" x14ac:dyDescent="0.2">
      <c r="A49" s="348"/>
      <c r="B49" s="356"/>
      <c r="C49" s="356"/>
      <c r="D49" s="356"/>
      <c r="E49" s="356"/>
      <c r="F49" s="356"/>
      <c r="G49" s="356"/>
      <c r="H49" s="356"/>
      <c r="I49" s="356"/>
      <c r="J49" s="85"/>
      <c r="K49" s="85"/>
      <c r="L49" s="85"/>
      <c r="M49" s="85"/>
      <c r="N49" s="85"/>
      <c r="O49" s="347"/>
      <c r="P49" s="347"/>
      <c r="Q49" s="371"/>
      <c r="R49" s="347"/>
      <c r="S49" s="52"/>
      <c r="T49" s="52"/>
      <c r="U49" s="52"/>
      <c r="V49" s="40"/>
      <c r="W49" s="40"/>
      <c r="X49" s="40"/>
      <c r="Y49" s="40"/>
      <c r="Z49" s="52"/>
      <c r="AA49" s="40"/>
      <c r="AB49" s="40"/>
      <c r="AC49" s="40"/>
      <c r="AD49" s="40"/>
      <c r="AE49" s="40"/>
    </row>
    <row r="50" spans="1:35" x14ac:dyDescent="0.2">
      <c r="A50" s="348"/>
      <c r="B50" s="356"/>
      <c r="C50" s="356"/>
      <c r="D50" s="356"/>
      <c r="E50" s="357"/>
      <c r="F50" s="356"/>
      <c r="G50" s="356"/>
      <c r="H50" s="356"/>
      <c r="I50" s="357"/>
      <c r="J50" s="85"/>
      <c r="K50" s="85"/>
      <c r="L50" s="85"/>
      <c r="M50" s="85"/>
      <c r="N50" s="85"/>
      <c r="O50" s="347"/>
      <c r="P50" s="347"/>
      <c r="Q50" s="371"/>
      <c r="R50" s="347"/>
      <c r="S50" s="52"/>
      <c r="T50" s="52"/>
      <c r="U50" s="52"/>
      <c r="V50" s="40"/>
      <c r="W50" s="40"/>
      <c r="X50" s="40"/>
      <c r="Y50" s="40"/>
      <c r="Z50" s="52"/>
      <c r="AA50" s="40"/>
      <c r="AB50" s="40"/>
      <c r="AC50" s="40"/>
      <c r="AD50" s="40"/>
      <c r="AE50" s="40"/>
    </row>
    <row r="51" spans="1:35" x14ac:dyDescent="0.2">
      <c r="A51" s="2"/>
      <c r="B51" s="2"/>
      <c r="C51" s="2"/>
      <c r="D51" s="2"/>
      <c r="E51" s="92"/>
      <c r="F51" s="2"/>
      <c r="G51" s="2"/>
      <c r="H51" s="2"/>
      <c r="I51" s="92"/>
      <c r="J51" s="40"/>
      <c r="K51" s="40"/>
      <c r="L51" s="40"/>
      <c r="M51" s="40"/>
      <c r="N51" s="84"/>
      <c r="O51" s="93"/>
      <c r="P51" s="93"/>
      <c r="Q51" s="372"/>
      <c r="R51" s="93"/>
      <c r="S51" s="94"/>
      <c r="T51" s="94"/>
      <c r="U51" s="94"/>
      <c r="V51" s="40"/>
      <c r="W51" s="40"/>
      <c r="X51" s="40"/>
      <c r="Y51" s="40"/>
      <c r="Z51" s="52"/>
      <c r="AA51" s="40"/>
      <c r="AB51" s="40"/>
      <c r="AC51" s="40"/>
      <c r="AD51" s="40"/>
      <c r="AE51" s="40"/>
    </row>
    <row r="52" spans="1:35" x14ac:dyDescent="0.2">
      <c r="A52" s="2"/>
      <c r="B52" s="2"/>
      <c r="C52" s="2"/>
      <c r="D52" s="2"/>
      <c r="E52" s="92"/>
      <c r="F52" s="2"/>
      <c r="G52" s="2"/>
      <c r="H52" s="2"/>
      <c r="I52" s="92"/>
      <c r="J52" s="128"/>
      <c r="K52" s="128"/>
      <c r="L52" s="128"/>
      <c r="M52" s="128"/>
      <c r="N52" s="129"/>
      <c r="O52" s="4"/>
      <c r="P52" s="4"/>
      <c r="Q52" s="373"/>
      <c r="R52" s="4"/>
      <c r="S52" s="91"/>
      <c r="T52" s="91"/>
      <c r="U52" s="91"/>
      <c r="V52" s="4"/>
      <c r="W52" s="4"/>
      <c r="X52" s="4"/>
      <c r="Y52" s="4"/>
      <c r="Z52" s="95"/>
      <c r="AA52" s="4"/>
      <c r="AB52" s="4"/>
      <c r="AC52" s="4"/>
      <c r="AD52" s="4"/>
      <c r="AE52" s="4"/>
      <c r="AF52" s="96"/>
      <c r="AG52" s="96"/>
      <c r="AH52" s="96"/>
      <c r="AI52" s="96"/>
    </row>
    <row r="53" spans="1:35" x14ac:dyDescent="0.2">
      <c r="A53" s="2"/>
      <c r="B53" s="2"/>
      <c r="C53" s="2"/>
      <c r="D53" s="2"/>
      <c r="E53" s="92"/>
      <c r="F53" s="2"/>
      <c r="G53" s="2"/>
      <c r="H53" s="2"/>
      <c r="I53" s="92"/>
      <c r="J53" s="128"/>
      <c r="K53" s="128"/>
      <c r="L53" s="128"/>
      <c r="M53" s="128"/>
      <c r="N53" s="129"/>
      <c r="O53" s="4"/>
      <c r="P53" s="4"/>
      <c r="Q53" s="373"/>
      <c r="R53" s="4"/>
      <c r="S53" s="95"/>
      <c r="T53" s="95"/>
      <c r="U53" s="95"/>
      <c r="V53" s="4"/>
      <c r="W53" s="4"/>
      <c r="X53" s="4"/>
      <c r="Y53" s="4"/>
      <c r="Z53" s="95"/>
      <c r="AA53" s="4"/>
      <c r="AB53" s="4"/>
      <c r="AC53" s="4"/>
      <c r="AD53" s="4"/>
      <c r="AE53" s="4"/>
      <c r="AF53" s="96"/>
      <c r="AG53" s="96"/>
      <c r="AH53" s="96"/>
      <c r="AI53" s="96"/>
    </row>
    <row r="54" spans="1:35" x14ac:dyDescent="0.2">
      <c r="A54" s="2"/>
      <c r="B54" s="2"/>
      <c r="C54" s="2"/>
      <c r="D54" s="2"/>
      <c r="E54" s="92"/>
      <c r="F54" s="2"/>
      <c r="G54" s="2"/>
      <c r="H54" s="2"/>
      <c r="I54" s="92"/>
      <c r="J54" s="84"/>
      <c r="K54" s="84"/>
      <c r="L54" s="84"/>
      <c r="M54" s="84"/>
      <c r="N54" s="85"/>
      <c r="O54" s="40"/>
      <c r="P54" s="40"/>
      <c r="Q54" s="374"/>
      <c r="R54" s="40"/>
      <c r="S54" s="40"/>
      <c r="T54" s="40"/>
      <c r="U54" s="40"/>
      <c r="V54" s="40"/>
      <c r="W54" s="40"/>
      <c r="X54" s="40"/>
      <c r="Y54" s="40"/>
      <c r="Z54" s="52"/>
      <c r="AA54" s="40"/>
      <c r="AB54" s="40"/>
      <c r="AC54" s="40"/>
      <c r="AD54" s="40"/>
      <c r="AE54" s="40"/>
    </row>
    <row r="55" spans="1:35" x14ac:dyDescent="0.2">
      <c r="A55" s="2"/>
      <c r="B55" s="2"/>
      <c r="C55" s="2"/>
      <c r="D55" s="2"/>
      <c r="E55" s="92"/>
      <c r="F55" s="2"/>
      <c r="G55" s="2"/>
      <c r="H55" s="2"/>
      <c r="I55" s="92"/>
      <c r="J55" s="84"/>
      <c r="K55" s="84"/>
      <c r="L55" s="84"/>
      <c r="M55" s="84"/>
      <c r="N55" s="85"/>
      <c r="O55" s="40"/>
      <c r="P55" s="40"/>
      <c r="Q55" s="374"/>
      <c r="R55" s="40"/>
      <c r="S55" s="40"/>
      <c r="T55" s="40"/>
      <c r="U55" s="40"/>
      <c r="V55" s="52"/>
      <c r="W55" s="40"/>
      <c r="X55" s="40"/>
      <c r="Y55" s="40"/>
      <c r="Z55" s="52"/>
      <c r="AA55" s="40"/>
      <c r="AB55" s="40"/>
      <c r="AC55" s="40"/>
      <c r="AD55" s="40"/>
      <c r="AE55" s="40"/>
    </row>
    <row r="56" spans="1:35" x14ac:dyDescent="0.2">
      <c r="A56" s="2"/>
      <c r="B56" s="2"/>
      <c r="C56" s="2"/>
      <c r="D56" s="2"/>
      <c r="E56" s="92"/>
      <c r="F56" s="2"/>
      <c r="G56" s="2"/>
      <c r="H56" s="2"/>
      <c r="I56" s="92"/>
      <c r="J56" s="84"/>
      <c r="K56" s="84"/>
      <c r="L56" s="84"/>
      <c r="M56" s="84"/>
      <c r="N56" s="85"/>
      <c r="O56" s="40"/>
      <c r="P56" s="40"/>
      <c r="Q56" s="374"/>
      <c r="R56" s="40"/>
      <c r="S56" s="40"/>
      <c r="T56" s="40"/>
      <c r="U56" s="40"/>
      <c r="V56" s="40"/>
      <c r="W56" s="40"/>
      <c r="X56" s="40"/>
      <c r="Y56" s="40"/>
      <c r="Z56" s="52"/>
      <c r="AA56" s="40"/>
      <c r="AB56" s="40"/>
      <c r="AC56" s="40"/>
      <c r="AD56" s="40"/>
      <c r="AE56" s="40"/>
    </row>
    <row r="57" spans="1:35" x14ac:dyDescent="0.2">
      <c r="A57" s="2"/>
      <c r="B57" s="2"/>
      <c r="C57" s="2"/>
      <c r="D57" s="2"/>
      <c r="E57" s="92"/>
      <c r="F57" s="2"/>
      <c r="G57" s="2"/>
      <c r="H57" s="2"/>
      <c r="I57" s="92"/>
      <c r="J57" s="40"/>
      <c r="K57" s="40"/>
      <c r="L57" s="40"/>
      <c r="M57" s="84"/>
      <c r="N57" s="85"/>
      <c r="O57" s="40"/>
      <c r="P57" s="40"/>
      <c r="Q57" s="374"/>
      <c r="R57" s="40"/>
      <c r="S57" s="40"/>
      <c r="T57" s="40"/>
      <c r="U57" s="40"/>
      <c r="V57" s="52"/>
      <c r="W57" s="40"/>
      <c r="X57" s="40"/>
      <c r="Y57" s="40"/>
      <c r="Z57" s="52"/>
      <c r="AA57" s="40"/>
      <c r="AB57" s="40"/>
      <c r="AC57" s="40"/>
      <c r="AD57" s="40"/>
      <c r="AE57" s="40"/>
    </row>
    <row r="58" spans="1:35" x14ac:dyDescent="0.2">
      <c r="A58" s="2"/>
      <c r="B58" s="2"/>
      <c r="C58" s="2"/>
      <c r="D58" s="2"/>
      <c r="E58" s="92"/>
      <c r="F58" s="2"/>
      <c r="G58" s="2"/>
      <c r="H58" s="2"/>
      <c r="I58" s="92"/>
      <c r="J58" s="84"/>
      <c r="K58" s="84"/>
      <c r="L58" s="84"/>
      <c r="M58" s="84"/>
      <c r="N58" s="85"/>
      <c r="O58" s="40"/>
      <c r="P58" s="40"/>
      <c r="Q58" s="374"/>
      <c r="R58" s="40"/>
      <c r="S58" s="40"/>
      <c r="T58" s="40"/>
      <c r="U58" s="40"/>
      <c r="V58" s="40"/>
      <c r="W58" s="40"/>
      <c r="X58" s="40"/>
      <c r="Y58" s="40"/>
      <c r="Z58" s="52"/>
      <c r="AA58" s="40"/>
      <c r="AB58" s="40"/>
      <c r="AC58" s="40"/>
      <c r="AD58" s="40"/>
      <c r="AE58" s="40"/>
    </row>
    <row r="59" spans="1:35" x14ac:dyDescent="0.2">
      <c r="A59" s="2"/>
      <c r="B59" s="2"/>
      <c r="C59" s="2"/>
      <c r="D59" s="2"/>
      <c r="E59" s="92"/>
      <c r="F59" s="2"/>
      <c r="G59" s="2"/>
      <c r="H59" s="2"/>
      <c r="I59" s="92"/>
      <c r="J59" s="84"/>
      <c r="K59" s="84"/>
      <c r="L59" s="84"/>
      <c r="M59" s="84"/>
      <c r="N59" s="85"/>
      <c r="O59" s="40"/>
      <c r="P59" s="40"/>
      <c r="Q59" s="374"/>
      <c r="R59" s="40"/>
      <c r="S59" s="40"/>
      <c r="T59" s="40"/>
      <c r="U59" s="40"/>
      <c r="V59" s="40"/>
      <c r="W59" s="40"/>
      <c r="X59" s="40"/>
      <c r="Y59" s="40"/>
      <c r="Z59" s="52"/>
      <c r="AA59" s="40"/>
      <c r="AB59" s="40"/>
      <c r="AC59" s="40"/>
      <c r="AD59" s="40"/>
      <c r="AE59" s="40"/>
    </row>
    <row r="60" spans="1:35" x14ac:dyDescent="0.2">
      <c r="A60" s="2"/>
      <c r="B60" s="2"/>
      <c r="C60" s="2"/>
      <c r="D60" s="2"/>
      <c r="E60" s="2"/>
      <c r="F60" s="2"/>
      <c r="G60" s="2"/>
      <c r="H60" s="2"/>
      <c r="I60" s="92"/>
      <c r="J60" s="84"/>
      <c r="K60" s="84"/>
      <c r="L60" s="84"/>
      <c r="M60" s="84"/>
      <c r="N60" s="85"/>
      <c r="O60" s="40"/>
      <c r="P60" s="40"/>
      <c r="Q60" s="374"/>
      <c r="R60" s="40"/>
      <c r="S60" s="40"/>
      <c r="T60" s="40"/>
      <c r="U60" s="40"/>
      <c r="V60" s="40"/>
      <c r="W60" s="40"/>
      <c r="X60" s="40"/>
      <c r="Y60" s="40"/>
      <c r="Z60" s="52"/>
      <c r="AA60" s="40"/>
      <c r="AB60" s="40"/>
      <c r="AC60" s="40"/>
      <c r="AD60" s="40"/>
      <c r="AE60" s="40"/>
    </row>
    <row r="61" spans="1:35" x14ac:dyDescent="0.2">
      <c r="A61" s="2"/>
      <c r="B61" s="2"/>
      <c r="C61" s="2"/>
      <c r="D61" s="2"/>
      <c r="E61" s="2"/>
      <c r="F61" s="2"/>
      <c r="G61" s="2"/>
      <c r="H61" s="2"/>
      <c r="I61" s="92"/>
      <c r="J61" s="84"/>
      <c r="K61" s="84"/>
      <c r="L61" s="84"/>
      <c r="M61" s="84"/>
      <c r="N61" s="85"/>
      <c r="O61" s="40"/>
      <c r="P61" s="40"/>
      <c r="Q61" s="374"/>
      <c r="R61" s="40"/>
      <c r="S61" s="40"/>
      <c r="T61" s="40"/>
      <c r="U61" s="40"/>
      <c r="V61" s="40"/>
      <c r="W61" s="40"/>
      <c r="X61" s="40"/>
      <c r="Y61" s="40"/>
      <c r="Z61" s="52"/>
      <c r="AA61" s="40"/>
      <c r="AB61" s="40"/>
      <c r="AC61" s="40"/>
      <c r="AD61" s="40"/>
      <c r="AE61" s="40"/>
    </row>
    <row r="62" spans="1:35" x14ac:dyDescent="0.2">
      <c r="A62" s="82"/>
      <c r="B62" s="2"/>
      <c r="C62" s="2"/>
      <c r="D62" s="2"/>
      <c r="E62" s="2"/>
      <c r="F62" s="2"/>
      <c r="G62" s="2"/>
      <c r="H62" s="2"/>
      <c r="I62" s="92"/>
      <c r="J62" s="84"/>
      <c r="K62" s="84"/>
      <c r="L62" s="84"/>
      <c r="M62" s="84"/>
      <c r="N62" s="85"/>
      <c r="O62" s="40"/>
      <c r="P62" s="40"/>
      <c r="Q62" s="374"/>
      <c r="R62" s="40"/>
      <c r="S62" s="40"/>
      <c r="T62" s="40"/>
      <c r="U62" s="40"/>
      <c r="V62" s="40"/>
      <c r="W62" s="40"/>
      <c r="X62" s="40"/>
      <c r="Y62" s="40"/>
      <c r="Z62" s="52"/>
      <c r="AA62" s="40"/>
      <c r="AB62" s="40"/>
      <c r="AC62" s="40"/>
      <c r="AD62" s="40"/>
      <c r="AE62" s="40"/>
    </row>
    <row r="63" spans="1:35" x14ac:dyDescent="0.2">
      <c r="A63" s="40"/>
      <c r="B63" s="85"/>
      <c r="C63" s="85"/>
      <c r="D63" s="85"/>
      <c r="E63" s="85"/>
      <c r="F63" s="84"/>
      <c r="G63" s="84"/>
      <c r="H63" s="84"/>
      <c r="I63" s="92"/>
      <c r="J63" s="84"/>
      <c r="K63" s="84"/>
      <c r="L63" s="84"/>
      <c r="M63" s="84"/>
      <c r="N63" s="85"/>
      <c r="O63" s="40"/>
      <c r="P63" s="40"/>
      <c r="Q63" s="374"/>
      <c r="R63" s="40"/>
      <c r="S63" s="40"/>
      <c r="T63" s="40"/>
      <c r="U63" s="40"/>
      <c r="V63" s="40"/>
      <c r="W63" s="40"/>
      <c r="X63" s="40"/>
      <c r="Y63" s="40"/>
      <c r="Z63" s="52"/>
      <c r="AA63" s="40"/>
      <c r="AB63" s="40"/>
      <c r="AC63" s="40"/>
      <c r="AD63" s="40"/>
      <c r="AE63" s="40"/>
    </row>
    <row r="64" spans="1:35" x14ac:dyDescent="0.2">
      <c r="A64" s="40"/>
      <c r="B64" s="85"/>
      <c r="C64" s="85"/>
      <c r="D64" s="85"/>
      <c r="E64" s="85"/>
      <c r="F64" s="84"/>
      <c r="G64" s="84"/>
      <c r="H64" s="84"/>
      <c r="I64" s="92"/>
      <c r="J64" s="84"/>
      <c r="K64" s="84"/>
      <c r="L64" s="84"/>
      <c r="M64" s="84"/>
      <c r="N64" s="85"/>
      <c r="O64" s="40"/>
      <c r="P64" s="40"/>
      <c r="Q64" s="374"/>
      <c r="R64" s="40"/>
      <c r="S64" s="40"/>
      <c r="T64" s="40"/>
      <c r="U64" s="40"/>
      <c r="V64" s="40"/>
      <c r="W64" s="40"/>
      <c r="X64" s="40"/>
      <c r="Y64" s="40"/>
      <c r="Z64" s="52"/>
      <c r="AA64" s="40"/>
      <c r="AB64" s="40"/>
      <c r="AC64" s="40"/>
      <c r="AD64" s="40"/>
      <c r="AE64" s="40"/>
    </row>
    <row r="65" spans="1:31" x14ac:dyDescent="0.2">
      <c r="A65" s="40"/>
      <c r="B65" s="85"/>
      <c r="C65" s="85"/>
      <c r="D65" s="85"/>
      <c r="E65" s="85"/>
      <c r="F65" s="84"/>
      <c r="G65" s="84"/>
      <c r="H65" s="84"/>
      <c r="I65" s="92"/>
      <c r="J65" s="84"/>
      <c r="K65" s="85"/>
      <c r="L65" s="85"/>
      <c r="M65" s="84"/>
      <c r="N65" s="85"/>
      <c r="O65" s="40"/>
      <c r="P65" s="40"/>
      <c r="Q65" s="374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pans="1:31" x14ac:dyDescent="0.2">
      <c r="B66" s="40"/>
      <c r="C66" s="40"/>
      <c r="D66" s="40"/>
      <c r="E66" s="40"/>
      <c r="F66" s="52"/>
      <c r="G66" s="52"/>
      <c r="H66" s="52"/>
      <c r="I66" s="86"/>
      <c r="J66" s="52"/>
      <c r="K66" s="40"/>
      <c r="L66" s="40"/>
      <c r="M66" s="52"/>
      <c r="N66" s="40"/>
      <c r="O66" s="40"/>
      <c r="P66" s="40"/>
      <c r="Q66" s="374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pans="1:31" x14ac:dyDescent="0.2">
      <c r="B67" s="40"/>
      <c r="C67" s="40"/>
      <c r="D67" s="40"/>
      <c r="E67" s="40"/>
      <c r="F67" s="52"/>
      <c r="G67" s="52"/>
      <c r="H67" s="52"/>
      <c r="I67" s="86"/>
      <c r="J67" s="52"/>
      <c r="K67" s="40"/>
      <c r="L67" s="40"/>
      <c r="M67" s="52"/>
      <c r="N67" s="40"/>
      <c r="O67" s="40"/>
      <c r="P67" s="40"/>
      <c r="Q67" s="374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1" x14ac:dyDescent="0.2">
      <c r="B68" s="40"/>
      <c r="C68" s="40"/>
      <c r="D68" s="40"/>
      <c r="E68" s="40"/>
      <c r="F68" s="52"/>
      <c r="G68" s="52"/>
      <c r="H68" s="52"/>
      <c r="I68" s="86"/>
      <c r="J68" s="40"/>
      <c r="K68" s="40"/>
      <c r="L68" s="40"/>
      <c r="M68" s="52"/>
      <c r="N68" s="40"/>
      <c r="O68" s="40"/>
      <c r="P68" s="40"/>
      <c r="Q68" s="374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1" x14ac:dyDescent="0.2">
      <c r="B69" s="40"/>
      <c r="C69" s="40"/>
      <c r="D69" s="40"/>
      <c r="E69" s="40"/>
      <c r="F69" s="40"/>
      <c r="G69" s="52"/>
      <c r="H69" s="52"/>
      <c r="I69" s="86"/>
      <c r="J69" s="40"/>
      <c r="K69" s="40"/>
      <c r="L69" s="40"/>
      <c r="M69" s="52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1" x14ac:dyDescent="0.2">
      <c r="B70" s="40"/>
      <c r="C70" s="40"/>
      <c r="D70" s="40"/>
      <c r="E70" s="40"/>
      <c r="F70" s="40"/>
      <c r="G70" s="52"/>
      <c r="H70" s="52"/>
      <c r="I70" s="86"/>
      <c r="J70" s="40"/>
      <c r="K70" s="40"/>
      <c r="L70" s="40"/>
      <c r="M70" s="52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1" x14ac:dyDescent="0.2">
      <c r="B71" s="40"/>
      <c r="C71" s="40"/>
      <c r="D71" s="40"/>
      <c r="E71" s="40"/>
      <c r="F71" s="40"/>
      <c r="G71" s="52"/>
      <c r="H71" s="52"/>
      <c r="I71" s="97"/>
      <c r="M71" s="9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1" x14ac:dyDescent="0.2">
      <c r="B72" s="40"/>
      <c r="C72" s="40"/>
      <c r="D72" s="40"/>
      <c r="E72" s="40"/>
      <c r="F72" s="40"/>
      <c r="G72" s="52"/>
      <c r="H72" s="52"/>
      <c r="I72" s="97"/>
      <c r="M72" s="9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1" x14ac:dyDescent="0.2">
      <c r="B73" s="40"/>
      <c r="C73" s="40"/>
      <c r="D73" s="40"/>
      <c r="E73" s="40"/>
      <c r="F73" s="40"/>
      <c r="G73" s="52"/>
      <c r="H73" s="52"/>
      <c r="I73" s="97"/>
      <c r="M73" s="98"/>
      <c r="R73" s="40"/>
      <c r="S73" s="40"/>
      <c r="T73" s="40"/>
      <c r="U73" s="40"/>
    </row>
    <row r="74" spans="1:31" x14ac:dyDescent="0.2">
      <c r="B74" s="40"/>
      <c r="C74" s="40"/>
      <c r="D74" s="40"/>
      <c r="E74" s="40"/>
      <c r="F74" s="40"/>
      <c r="G74" s="52"/>
      <c r="H74" s="52"/>
      <c r="I74" s="97"/>
      <c r="M74" s="98"/>
      <c r="R74" s="40"/>
      <c r="S74" s="40"/>
      <c r="T74" s="40"/>
      <c r="U74" s="40"/>
    </row>
    <row r="75" spans="1:31" x14ac:dyDescent="0.2">
      <c r="B75" s="40"/>
      <c r="C75" s="40"/>
      <c r="D75" s="40"/>
      <c r="E75" s="40"/>
      <c r="F75" s="40"/>
      <c r="G75" s="52"/>
      <c r="H75" s="52"/>
      <c r="I75" s="97"/>
      <c r="M75" s="98"/>
      <c r="R75" s="40"/>
      <c r="S75" s="40"/>
      <c r="T75" s="40"/>
      <c r="U75" s="40"/>
    </row>
    <row r="76" spans="1:31" x14ac:dyDescent="0.2">
      <c r="B76" s="40"/>
      <c r="C76" s="40"/>
      <c r="D76" s="40"/>
      <c r="E76" s="40"/>
      <c r="F76" s="40"/>
      <c r="G76" s="52"/>
      <c r="H76" s="52"/>
      <c r="I76" s="97"/>
      <c r="M76" s="98"/>
    </row>
    <row r="77" spans="1:31" x14ac:dyDescent="0.2">
      <c r="I77" s="99"/>
    </row>
    <row r="78" spans="1:31" x14ac:dyDescent="0.2">
      <c r="I78" s="99"/>
    </row>
  </sheetData>
  <mergeCells count="15">
    <mergeCell ref="A1:Y1"/>
    <mergeCell ref="A2:I2"/>
    <mergeCell ref="A3:A5"/>
    <mergeCell ref="B3:G3"/>
    <mergeCell ref="J3:Q3"/>
    <mergeCell ref="R3:Y3"/>
    <mergeCell ref="B4:E4"/>
    <mergeCell ref="F4:I4"/>
    <mergeCell ref="J4:M4"/>
    <mergeCell ref="N4:Q4"/>
    <mergeCell ref="B42:F42"/>
    <mergeCell ref="B43:F43"/>
    <mergeCell ref="B44:F44"/>
    <mergeCell ref="R4:U4"/>
    <mergeCell ref="V4:Y4"/>
  </mergeCells>
  <pageMargins left="0.23622047244094491" right="0.15748031496062992" top="0.23622047244094491" bottom="0.15748031496062992" header="0.23622047244094491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C46" sqref="AC46"/>
    </sheetView>
  </sheetViews>
  <sheetFormatPr defaultRowHeight="11.25" x14ac:dyDescent="0.2"/>
  <cols>
    <col min="1" max="1" width="20.140625" style="1" customWidth="1"/>
    <col min="2" max="2" width="3.85546875" style="1" customWidth="1"/>
    <col min="3" max="3" width="5" style="1" customWidth="1"/>
    <col min="4" max="4" width="4.85546875" style="1" hidden="1" customWidth="1"/>
    <col min="5" max="5" width="4.85546875" style="1" customWidth="1"/>
    <col min="6" max="6" width="7.85546875" style="1" customWidth="1"/>
    <col min="7" max="7" width="9.140625" style="1" customWidth="1"/>
    <col min="8" max="8" width="7.140625" style="1" hidden="1" customWidth="1"/>
    <col min="9" max="9" width="9.140625" style="1" customWidth="1"/>
    <col min="10" max="10" width="8.7109375" style="1" customWidth="1"/>
    <col min="11" max="11" width="6.42578125" style="1" customWidth="1"/>
    <col min="12" max="12" width="7.7109375" style="1" customWidth="1"/>
    <col min="13" max="13" width="6.7109375" style="1" customWidth="1"/>
    <col min="14" max="14" width="5.85546875" style="1" customWidth="1"/>
    <col min="15" max="15" width="5" style="1" customWidth="1"/>
    <col min="16" max="16" width="5.28515625" style="1" customWidth="1"/>
    <col min="17" max="18" width="5.5703125" style="1" customWidth="1"/>
    <col min="19" max="20" width="6.85546875" style="1" customWidth="1"/>
    <col min="21" max="21" width="6" style="1" customWidth="1"/>
    <col min="22" max="22" width="5.42578125" style="1" customWidth="1"/>
    <col min="23" max="23" width="6.140625" style="1" customWidth="1"/>
    <col min="24" max="24" width="5" style="1" customWidth="1"/>
    <col min="25" max="25" width="6.85546875" style="1" customWidth="1"/>
    <col min="26" max="26" width="1.42578125" style="1" hidden="1" customWidth="1"/>
    <col min="27" max="27" width="9.140625" style="1" hidden="1" customWidth="1"/>
    <col min="28" max="247" width="9.140625" style="1"/>
    <col min="248" max="248" width="21.5703125" style="1" customWidth="1"/>
    <col min="249" max="249" width="4.85546875" style="1" customWidth="1"/>
    <col min="250" max="250" width="5.42578125" style="1" customWidth="1"/>
    <col min="251" max="251" width="6.140625" style="1" customWidth="1"/>
    <col min="252" max="252" width="6.5703125" style="1" customWidth="1"/>
    <col min="253" max="253" width="6.140625" style="1" customWidth="1"/>
    <col min="254" max="254" width="7.140625" style="1" customWidth="1"/>
    <col min="255" max="256" width="5.7109375" style="1" customWidth="1"/>
    <col min="257" max="257" width="5.5703125" style="1" customWidth="1"/>
    <col min="258" max="258" width="7.7109375" style="1" customWidth="1"/>
    <col min="259" max="260" width="8.140625" style="1" customWidth="1"/>
    <col min="261" max="261" width="5.28515625" style="1" customWidth="1"/>
    <col min="262" max="263" width="5.85546875" style="1" customWidth="1"/>
    <col min="264" max="264" width="0.140625" style="1" customWidth="1"/>
    <col min="265" max="266" width="7.7109375" style="1" customWidth="1"/>
    <col min="267" max="267" width="8.42578125" style="1" customWidth="1"/>
    <col min="268" max="503" width="9.140625" style="1"/>
    <col min="504" max="504" width="21.5703125" style="1" customWidth="1"/>
    <col min="505" max="505" width="4.85546875" style="1" customWidth="1"/>
    <col min="506" max="506" width="5.42578125" style="1" customWidth="1"/>
    <col min="507" max="507" width="6.140625" style="1" customWidth="1"/>
    <col min="508" max="508" width="6.5703125" style="1" customWidth="1"/>
    <col min="509" max="509" width="6.140625" style="1" customWidth="1"/>
    <col min="510" max="510" width="7.140625" style="1" customWidth="1"/>
    <col min="511" max="512" width="5.7109375" style="1" customWidth="1"/>
    <col min="513" max="513" width="5.5703125" style="1" customWidth="1"/>
    <col min="514" max="514" width="7.7109375" style="1" customWidth="1"/>
    <col min="515" max="516" width="8.140625" style="1" customWidth="1"/>
    <col min="517" max="517" width="5.28515625" style="1" customWidth="1"/>
    <col min="518" max="519" width="5.85546875" style="1" customWidth="1"/>
    <col min="520" max="520" width="0.140625" style="1" customWidth="1"/>
    <col min="521" max="522" width="7.7109375" style="1" customWidth="1"/>
    <col min="523" max="523" width="8.42578125" style="1" customWidth="1"/>
    <col min="524" max="759" width="9.140625" style="1"/>
    <col min="760" max="760" width="21.5703125" style="1" customWidth="1"/>
    <col min="761" max="761" width="4.85546875" style="1" customWidth="1"/>
    <col min="762" max="762" width="5.42578125" style="1" customWidth="1"/>
    <col min="763" max="763" width="6.140625" style="1" customWidth="1"/>
    <col min="764" max="764" width="6.5703125" style="1" customWidth="1"/>
    <col min="765" max="765" width="6.140625" style="1" customWidth="1"/>
    <col min="766" max="766" width="7.140625" style="1" customWidth="1"/>
    <col min="767" max="768" width="5.7109375" style="1" customWidth="1"/>
    <col min="769" max="769" width="5.5703125" style="1" customWidth="1"/>
    <col min="770" max="770" width="7.7109375" style="1" customWidth="1"/>
    <col min="771" max="772" width="8.140625" style="1" customWidth="1"/>
    <col min="773" max="773" width="5.28515625" style="1" customWidth="1"/>
    <col min="774" max="775" width="5.85546875" style="1" customWidth="1"/>
    <col min="776" max="776" width="0.140625" style="1" customWidth="1"/>
    <col min="777" max="778" width="7.7109375" style="1" customWidth="1"/>
    <col min="779" max="779" width="8.42578125" style="1" customWidth="1"/>
    <col min="780" max="1015" width="9.140625" style="1"/>
    <col min="1016" max="1016" width="21.5703125" style="1" customWidth="1"/>
    <col min="1017" max="1017" width="4.85546875" style="1" customWidth="1"/>
    <col min="1018" max="1018" width="5.42578125" style="1" customWidth="1"/>
    <col min="1019" max="1019" width="6.140625" style="1" customWidth="1"/>
    <col min="1020" max="1020" width="6.5703125" style="1" customWidth="1"/>
    <col min="1021" max="1021" width="6.140625" style="1" customWidth="1"/>
    <col min="1022" max="1022" width="7.140625" style="1" customWidth="1"/>
    <col min="1023" max="1024" width="5.7109375" style="1" customWidth="1"/>
    <col min="1025" max="1025" width="5.5703125" style="1" customWidth="1"/>
    <col min="1026" max="1026" width="7.7109375" style="1" customWidth="1"/>
    <col min="1027" max="1028" width="8.140625" style="1" customWidth="1"/>
    <col min="1029" max="1029" width="5.28515625" style="1" customWidth="1"/>
    <col min="1030" max="1031" width="5.85546875" style="1" customWidth="1"/>
    <col min="1032" max="1032" width="0.140625" style="1" customWidth="1"/>
    <col min="1033" max="1034" width="7.7109375" style="1" customWidth="1"/>
    <col min="1035" max="1035" width="8.42578125" style="1" customWidth="1"/>
    <col min="1036" max="1271" width="9.140625" style="1"/>
    <col min="1272" max="1272" width="21.5703125" style="1" customWidth="1"/>
    <col min="1273" max="1273" width="4.85546875" style="1" customWidth="1"/>
    <col min="1274" max="1274" width="5.42578125" style="1" customWidth="1"/>
    <col min="1275" max="1275" width="6.140625" style="1" customWidth="1"/>
    <col min="1276" max="1276" width="6.5703125" style="1" customWidth="1"/>
    <col min="1277" max="1277" width="6.140625" style="1" customWidth="1"/>
    <col min="1278" max="1278" width="7.140625" style="1" customWidth="1"/>
    <col min="1279" max="1280" width="5.7109375" style="1" customWidth="1"/>
    <col min="1281" max="1281" width="5.5703125" style="1" customWidth="1"/>
    <col min="1282" max="1282" width="7.7109375" style="1" customWidth="1"/>
    <col min="1283" max="1284" width="8.140625" style="1" customWidth="1"/>
    <col min="1285" max="1285" width="5.28515625" style="1" customWidth="1"/>
    <col min="1286" max="1287" width="5.85546875" style="1" customWidth="1"/>
    <col min="1288" max="1288" width="0.140625" style="1" customWidth="1"/>
    <col min="1289" max="1290" width="7.7109375" style="1" customWidth="1"/>
    <col min="1291" max="1291" width="8.42578125" style="1" customWidth="1"/>
    <col min="1292" max="1527" width="9.140625" style="1"/>
    <col min="1528" max="1528" width="21.5703125" style="1" customWidth="1"/>
    <col min="1529" max="1529" width="4.85546875" style="1" customWidth="1"/>
    <col min="1530" max="1530" width="5.42578125" style="1" customWidth="1"/>
    <col min="1531" max="1531" width="6.140625" style="1" customWidth="1"/>
    <col min="1532" max="1532" width="6.5703125" style="1" customWidth="1"/>
    <col min="1533" max="1533" width="6.140625" style="1" customWidth="1"/>
    <col min="1534" max="1534" width="7.140625" style="1" customWidth="1"/>
    <col min="1535" max="1536" width="5.7109375" style="1" customWidth="1"/>
    <col min="1537" max="1537" width="5.5703125" style="1" customWidth="1"/>
    <col min="1538" max="1538" width="7.7109375" style="1" customWidth="1"/>
    <col min="1539" max="1540" width="8.140625" style="1" customWidth="1"/>
    <col min="1541" max="1541" width="5.28515625" style="1" customWidth="1"/>
    <col min="1542" max="1543" width="5.85546875" style="1" customWidth="1"/>
    <col min="1544" max="1544" width="0.140625" style="1" customWidth="1"/>
    <col min="1545" max="1546" width="7.7109375" style="1" customWidth="1"/>
    <col min="1547" max="1547" width="8.42578125" style="1" customWidth="1"/>
    <col min="1548" max="1783" width="9.140625" style="1"/>
    <col min="1784" max="1784" width="21.5703125" style="1" customWidth="1"/>
    <col min="1785" max="1785" width="4.85546875" style="1" customWidth="1"/>
    <col min="1786" max="1786" width="5.42578125" style="1" customWidth="1"/>
    <col min="1787" max="1787" width="6.140625" style="1" customWidth="1"/>
    <col min="1788" max="1788" width="6.5703125" style="1" customWidth="1"/>
    <col min="1789" max="1789" width="6.140625" style="1" customWidth="1"/>
    <col min="1790" max="1790" width="7.140625" style="1" customWidth="1"/>
    <col min="1791" max="1792" width="5.7109375" style="1" customWidth="1"/>
    <col min="1793" max="1793" width="5.5703125" style="1" customWidth="1"/>
    <col min="1794" max="1794" width="7.7109375" style="1" customWidth="1"/>
    <col min="1795" max="1796" width="8.140625" style="1" customWidth="1"/>
    <col min="1797" max="1797" width="5.28515625" style="1" customWidth="1"/>
    <col min="1798" max="1799" width="5.85546875" style="1" customWidth="1"/>
    <col min="1800" max="1800" width="0.140625" style="1" customWidth="1"/>
    <col min="1801" max="1802" width="7.7109375" style="1" customWidth="1"/>
    <col min="1803" max="1803" width="8.42578125" style="1" customWidth="1"/>
    <col min="1804" max="2039" width="9.140625" style="1"/>
    <col min="2040" max="2040" width="21.5703125" style="1" customWidth="1"/>
    <col min="2041" max="2041" width="4.85546875" style="1" customWidth="1"/>
    <col min="2042" max="2042" width="5.42578125" style="1" customWidth="1"/>
    <col min="2043" max="2043" width="6.140625" style="1" customWidth="1"/>
    <col min="2044" max="2044" width="6.5703125" style="1" customWidth="1"/>
    <col min="2045" max="2045" width="6.140625" style="1" customWidth="1"/>
    <col min="2046" max="2046" width="7.140625" style="1" customWidth="1"/>
    <col min="2047" max="2048" width="5.7109375" style="1" customWidth="1"/>
    <col min="2049" max="2049" width="5.5703125" style="1" customWidth="1"/>
    <col min="2050" max="2050" width="7.7109375" style="1" customWidth="1"/>
    <col min="2051" max="2052" width="8.140625" style="1" customWidth="1"/>
    <col min="2053" max="2053" width="5.28515625" style="1" customWidth="1"/>
    <col min="2054" max="2055" width="5.85546875" style="1" customWidth="1"/>
    <col min="2056" max="2056" width="0.140625" style="1" customWidth="1"/>
    <col min="2057" max="2058" width="7.7109375" style="1" customWidth="1"/>
    <col min="2059" max="2059" width="8.42578125" style="1" customWidth="1"/>
    <col min="2060" max="2295" width="9.140625" style="1"/>
    <col min="2296" max="2296" width="21.5703125" style="1" customWidth="1"/>
    <col min="2297" max="2297" width="4.85546875" style="1" customWidth="1"/>
    <col min="2298" max="2298" width="5.42578125" style="1" customWidth="1"/>
    <col min="2299" max="2299" width="6.140625" style="1" customWidth="1"/>
    <col min="2300" max="2300" width="6.5703125" style="1" customWidth="1"/>
    <col min="2301" max="2301" width="6.140625" style="1" customWidth="1"/>
    <col min="2302" max="2302" width="7.140625" style="1" customWidth="1"/>
    <col min="2303" max="2304" width="5.7109375" style="1" customWidth="1"/>
    <col min="2305" max="2305" width="5.5703125" style="1" customWidth="1"/>
    <col min="2306" max="2306" width="7.7109375" style="1" customWidth="1"/>
    <col min="2307" max="2308" width="8.140625" style="1" customWidth="1"/>
    <col min="2309" max="2309" width="5.28515625" style="1" customWidth="1"/>
    <col min="2310" max="2311" width="5.85546875" style="1" customWidth="1"/>
    <col min="2312" max="2312" width="0.140625" style="1" customWidth="1"/>
    <col min="2313" max="2314" width="7.7109375" style="1" customWidth="1"/>
    <col min="2315" max="2315" width="8.42578125" style="1" customWidth="1"/>
    <col min="2316" max="2551" width="9.140625" style="1"/>
    <col min="2552" max="2552" width="21.5703125" style="1" customWidth="1"/>
    <col min="2553" max="2553" width="4.85546875" style="1" customWidth="1"/>
    <col min="2554" max="2554" width="5.42578125" style="1" customWidth="1"/>
    <col min="2555" max="2555" width="6.140625" style="1" customWidth="1"/>
    <col min="2556" max="2556" width="6.5703125" style="1" customWidth="1"/>
    <col min="2557" max="2557" width="6.140625" style="1" customWidth="1"/>
    <col min="2558" max="2558" width="7.140625" style="1" customWidth="1"/>
    <col min="2559" max="2560" width="5.7109375" style="1" customWidth="1"/>
    <col min="2561" max="2561" width="5.5703125" style="1" customWidth="1"/>
    <col min="2562" max="2562" width="7.7109375" style="1" customWidth="1"/>
    <col min="2563" max="2564" width="8.140625" style="1" customWidth="1"/>
    <col min="2565" max="2565" width="5.28515625" style="1" customWidth="1"/>
    <col min="2566" max="2567" width="5.85546875" style="1" customWidth="1"/>
    <col min="2568" max="2568" width="0.140625" style="1" customWidth="1"/>
    <col min="2569" max="2570" width="7.7109375" style="1" customWidth="1"/>
    <col min="2571" max="2571" width="8.42578125" style="1" customWidth="1"/>
    <col min="2572" max="2807" width="9.140625" style="1"/>
    <col min="2808" max="2808" width="21.5703125" style="1" customWidth="1"/>
    <col min="2809" max="2809" width="4.85546875" style="1" customWidth="1"/>
    <col min="2810" max="2810" width="5.42578125" style="1" customWidth="1"/>
    <col min="2811" max="2811" width="6.140625" style="1" customWidth="1"/>
    <col min="2812" max="2812" width="6.5703125" style="1" customWidth="1"/>
    <col min="2813" max="2813" width="6.140625" style="1" customWidth="1"/>
    <col min="2814" max="2814" width="7.140625" style="1" customWidth="1"/>
    <col min="2815" max="2816" width="5.7109375" style="1" customWidth="1"/>
    <col min="2817" max="2817" width="5.5703125" style="1" customWidth="1"/>
    <col min="2818" max="2818" width="7.7109375" style="1" customWidth="1"/>
    <col min="2819" max="2820" width="8.140625" style="1" customWidth="1"/>
    <col min="2821" max="2821" width="5.28515625" style="1" customWidth="1"/>
    <col min="2822" max="2823" width="5.85546875" style="1" customWidth="1"/>
    <col min="2824" max="2824" width="0.140625" style="1" customWidth="1"/>
    <col min="2825" max="2826" width="7.7109375" style="1" customWidth="1"/>
    <col min="2827" max="2827" width="8.42578125" style="1" customWidth="1"/>
    <col min="2828" max="3063" width="9.140625" style="1"/>
    <col min="3064" max="3064" width="21.5703125" style="1" customWidth="1"/>
    <col min="3065" max="3065" width="4.85546875" style="1" customWidth="1"/>
    <col min="3066" max="3066" width="5.42578125" style="1" customWidth="1"/>
    <col min="3067" max="3067" width="6.140625" style="1" customWidth="1"/>
    <col min="3068" max="3068" width="6.5703125" style="1" customWidth="1"/>
    <col min="3069" max="3069" width="6.140625" style="1" customWidth="1"/>
    <col min="3070" max="3070" width="7.140625" style="1" customWidth="1"/>
    <col min="3071" max="3072" width="5.7109375" style="1" customWidth="1"/>
    <col min="3073" max="3073" width="5.5703125" style="1" customWidth="1"/>
    <col min="3074" max="3074" width="7.7109375" style="1" customWidth="1"/>
    <col min="3075" max="3076" width="8.140625" style="1" customWidth="1"/>
    <col min="3077" max="3077" width="5.28515625" style="1" customWidth="1"/>
    <col min="3078" max="3079" width="5.85546875" style="1" customWidth="1"/>
    <col min="3080" max="3080" width="0.140625" style="1" customWidth="1"/>
    <col min="3081" max="3082" width="7.7109375" style="1" customWidth="1"/>
    <col min="3083" max="3083" width="8.42578125" style="1" customWidth="1"/>
    <col min="3084" max="3319" width="9.140625" style="1"/>
    <col min="3320" max="3320" width="21.5703125" style="1" customWidth="1"/>
    <col min="3321" max="3321" width="4.85546875" style="1" customWidth="1"/>
    <col min="3322" max="3322" width="5.42578125" style="1" customWidth="1"/>
    <col min="3323" max="3323" width="6.140625" style="1" customWidth="1"/>
    <col min="3324" max="3324" width="6.5703125" style="1" customWidth="1"/>
    <col min="3325" max="3325" width="6.140625" style="1" customWidth="1"/>
    <col min="3326" max="3326" width="7.140625" style="1" customWidth="1"/>
    <col min="3327" max="3328" width="5.7109375" style="1" customWidth="1"/>
    <col min="3329" max="3329" width="5.5703125" style="1" customWidth="1"/>
    <col min="3330" max="3330" width="7.7109375" style="1" customWidth="1"/>
    <col min="3331" max="3332" width="8.140625" style="1" customWidth="1"/>
    <col min="3333" max="3333" width="5.28515625" style="1" customWidth="1"/>
    <col min="3334" max="3335" width="5.85546875" style="1" customWidth="1"/>
    <col min="3336" max="3336" width="0.140625" style="1" customWidth="1"/>
    <col min="3337" max="3338" width="7.7109375" style="1" customWidth="1"/>
    <col min="3339" max="3339" width="8.42578125" style="1" customWidth="1"/>
    <col min="3340" max="3575" width="9.140625" style="1"/>
    <col min="3576" max="3576" width="21.5703125" style="1" customWidth="1"/>
    <col min="3577" max="3577" width="4.85546875" style="1" customWidth="1"/>
    <col min="3578" max="3578" width="5.42578125" style="1" customWidth="1"/>
    <col min="3579" max="3579" width="6.140625" style="1" customWidth="1"/>
    <col min="3580" max="3580" width="6.5703125" style="1" customWidth="1"/>
    <col min="3581" max="3581" width="6.140625" style="1" customWidth="1"/>
    <col min="3582" max="3582" width="7.140625" style="1" customWidth="1"/>
    <col min="3583" max="3584" width="5.7109375" style="1" customWidth="1"/>
    <col min="3585" max="3585" width="5.5703125" style="1" customWidth="1"/>
    <col min="3586" max="3586" width="7.7109375" style="1" customWidth="1"/>
    <col min="3587" max="3588" width="8.140625" style="1" customWidth="1"/>
    <col min="3589" max="3589" width="5.28515625" style="1" customWidth="1"/>
    <col min="3590" max="3591" width="5.85546875" style="1" customWidth="1"/>
    <col min="3592" max="3592" width="0.140625" style="1" customWidth="1"/>
    <col min="3593" max="3594" width="7.7109375" style="1" customWidth="1"/>
    <col min="3595" max="3595" width="8.42578125" style="1" customWidth="1"/>
    <col min="3596" max="3831" width="9.140625" style="1"/>
    <col min="3832" max="3832" width="21.5703125" style="1" customWidth="1"/>
    <col min="3833" max="3833" width="4.85546875" style="1" customWidth="1"/>
    <col min="3834" max="3834" width="5.42578125" style="1" customWidth="1"/>
    <col min="3835" max="3835" width="6.140625" style="1" customWidth="1"/>
    <col min="3836" max="3836" width="6.5703125" style="1" customWidth="1"/>
    <col min="3837" max="3837" width="6.140625" style="1" customWidth="1"/>
    <col min="3838" max="3838" width="7.140625" style="1" customWidth="1"/>
    <col min="3839" max="3840" width="5.7109375" style="1" customWidth="1"/>
    <col min="3841" max="3841" width="5.5703125" style="1" customWidth="1"/>
    <col min="3842" max="3842" width="7.7109375" style="1" customWidth="1"/>
    <col min="3843" max="3844" width="8.140625" style="1" customWidth="1"/>
    <col min="3845" max="3845" width="5.28515625" style="1" customWidth="1"/>
    <col min="3846" max="3847" width="5.85546875" style="1" customWidth="1"/>
    <col min="3848" max="3848" width="0.140625" style="1" customWidth="1"/>
    <col min="3849" max="3850" width="7.7109375" style="1" customWidth="1"/>
    <col min="3851" max="3851" width="8.42578125" style="1" customWidth="1"/>
    <col min="3852" max="4087" width="9.140625" style="1"/>
    <col min="4088" max="4088" width="21.5703125" style="1" customWidth="1"/>
    <col min="4089" max="4089" width="4.85546875" style="1" customWidth="1"/>
    <col min="4090" max="4090" width="5.42578125" style="1" customWidth="1"/>
    <col min="4091" max="4091" width="6.140625" style="1" customWidth="1"/>
    <col min="4092" max="4092" width="6.5703125" style="1" customWidth="1"/>
    <col min="4093" max="4093" width="6.140625" style="1" customWidth="1"/>
    <col min="4094" max="4094" width="7.140625" style="1" customWidth="1"/>
    <col min="4095" max="4096" width="5.7109375" style="1" customWidth="1"/>
    <col min="4097" max="4097" width="5.5703125" style="1" customWidth="1"/>
    <col min="4098" max="4098" width="7.7109375" style="1" customWidth="1"/>
    <col min="4099" max="4100" width="8.140625" style="1" customWidth="1"/>
    <col min="4101" max="4101" width="5.28515625" style="1" customWidth="1"/>
    <col min="4102" max="4103" width="5.85546875" style="1" customWidth="1"/>
    <col min="4104" max="4104" width="0.140625" style="1" customWidth="1"/>
    <col min="4105" max="4106" width="7.7109375" style="1" customWidth="1"/>
    <col min="4107" max="4107" width="8.42578125" style="1" customWidth="1"/>
    <col min="4108" max="4343" width="9.140625" style="1"/>
    <col min="4344" max="4344" width="21.5703125" style="1" customWidth="1"/>
    <col min="4345" max="4345" width="4.85546875" style="1" customWidth="1"/>
    <col min="4346" max="4346" width="5.42578125" style="1" customWidth="1"/>
    <col min="4347" max="4347" width="6.140625" style="1" customWidth="1"/>
    <col min="4348" max="4348" width="6.5703125" style="1" customWidth="1"/>
    <col min="4349" max="4349" width="6.140625" style="1" customWidth="1"/>
    <col min="4350" max="4350" width="7.140625" style="1" customWidth="1"/>
    <col min="4351" max="4352" width="5.7109375" style="1" customWidth="1"/>
    <col min="4353" max="4353" width="5.5703125" style="1" customWidth="1"/>
    <col min="4354" max="4354" width="7.7109375" style="1" customWidth="1"/>
    <col min="4355" max="4356" width="8.140625" style="1" customWidth="1"/>
    <col min="4357" max="4357" width="5.28515625" style="1" customWidth="1"/>
    <col min="4358" max="4359" width="5.85546875" style="1" customWidth="1"/>
    <col min="4360" max="4360" width="0.140625" style="1" customWidth="1"/>
    <col min="4361" max="4362" width="7.7109375" style="1" customWidth="1"/>
    <col min="4363" max="4363" width="8.42578125" style="1" customWidth="1"/>
    <col min="4364" max="4599" width="9.140625" style="1"/>
    <col min="4600" max="4600" width="21.5703125" style="1" customWidth="1"/>
    <col min="4601" max="4601" width="4.85546875" style="1" customWidth="1"/>
    <col min="4602" max="4602" width="5.42578125" style="1" customWidth="1"/>
    <col min="4603" max="4603" width="6.140625" style="1" customWidth="1"/>
    <col min="4604" max="4604" width="6.5703125" style="1" customWidth="1"/>
    <col min="4605" max="4605" width="6.140625" style="1" customWidth="1"/>
    <col min="4606" max="4606" width="7.140625" style="1" customWidth="1"/>
    <col min="4607" max="4608" width="5.7109375" style="1" customWidth="1"/>
    <col min="4609" max="4609" width="5.5703125" style="1" customWidth="1"/>
    <col min="4610" max="4610" width="7.7109375" style="1" customWidth="1"/>
    <col min="4611" max="4612" width="8.140625" style="1" customWidth="1"/>
    <col min="4613" max="4613" width="5.28515625" style="1" customWidth="1"/>
    <col min="4614" max="4615" width="5.85546875" style="1" customWidth="1"/>
    <col min="4616" max="4616" width="0.140625" style="1" customWidth="1"/>
    <col min="4617" max="4618" width="7.7109375" style="1" customWidth="1"/>
    <col min="4619" max="4619" width="8.42578125" style="1" customWidth="1"/>
    <col min="4620" max="4855" width="9.140625" style="1"/>
    <col min="4856" max="4856" width="21.5703125" style="1" customWidth="1"/>
    <col min="4857" max="4857" width="4.85546875" style="1" customWidth="1"/>
    <col min="4858" max="4858" width="5.42578125" style="1" customWidth="1"/>
    <col min="4859" max="4859" width="6.140625" style="1" customWidth="1"/>
    <col min="4860" max="4860" width="6.5703125" style="1" customWidth="1"/>
    <col min="4861" max="4861" width="6.140625" style="1" customWidth="1"/>
    <col min="4862" max="4862" width="7.140625" style="1" customWidth="1"/>
    <col min="4863" max="4864" width="5.7109375" style="1" customWidth="1"/>
    <col min="4865" max="4865" width="5.5703125" style="1" customWidth="1"/>
    <col min="4866" max="4866" width="7.7109375" style="1" customWidth="1"/>
    <col min="4867" max="4868" width="8.140625" style="1" customWidth="1"/>
    <col min="4869" max="4869" width="5.28515625" style="1" customWidth="1"/>
    <col min="4870" max="4871" width="5.85546875" style="1" customWidth="1"/>
    <col min="4872" max="4872" width="0.140625" style="1" customWidth="1"/>
    <col min="4873" max="4874" width="7.7109375" style="1" customWidth="1"/>
    <col min="4875" max="4875" width="8.42578125" style="1" customWidth="1"/>
    <col min="4876" max="5111" width="9.140625" style="1"/>
    <col min="5112" max="5112" width="21.5703125" style="1" customWidth="1"/>
    <col min="5113" max="5113" width="4.85546875" style="1" customWidth="1"/>
    <col min="5114" max="5114" width="5.42578125" style="1" customWidth="1"/>
    <col min="5115" max="5115" width="6.140625" style="1" customWidth="1"/>
    <col min="5116" max="5116" width="6.5703125" style="1" customWidth="1"/>
    <col min="5117" max="5117" width="6.140625" style="1" customWidth="1"/>
    <col min="5118" max="5118" width="7.140625" style="1" customWidth="1"/>
    <col min="5119" max="5120" width="5.7109375" style="1" customWidth="1"/>
    <col min="5121" max="5121" width="5.5703125" style="1" customWidth="1"/>
    <col min="5122" max="5122" width="7.7109375" style="1" customWidth="1"/>
    <col min="5123" max="5124" width="8.140625" style="1" customWidth="1"/>
    <col min="5125" max="5125" width="5.28515625" style="1" customWidth="1"/>
    <col min="5126" max="5127" width="5.85546875" style="1" customWidth="1"/>
    <col min="5128" max="5128" width="0.140625" style="1" customWidth="1"/>
    <col min="5129" max="5130" width="7.7109375" style="1" customWidth="1"/>
    <col min="5131" max="5131" width="8.42578125" style="1" customWidth="1"/>
    <col min="5132" max="5367" width="9.140625" style="1"/>
    <col min="5368" max="5368" width="21.5703125" style="1" customWidth="1"/>
    <col min="5369" max="5369" width="4.85546875" style="1" customWidth="1"/>
    <col min="5370" max="5370" width="5.42578125" style="1" customWidth="1"/>
    <col min="5371" max="5371" width="6.140625" style="1" customWidth="1"/>
    <col min="5372" max="5372" width="6.5703125" style="1" customWidth="1"/>
    <col min="5373" max="5373" width="6.140625" style="1" customWidth="1"/>
    <col min="5374" max="5374" width="7.140625" style="1" customWidth="1"/>
    <col min="5375" max="5376" width="5.7109375" style="1" customWidth="1"/>
    <col min="5377" max="5377" width="5.5703125" style="1" customWidth="1"/>
    <col min="5378" max="5378" width="7.7109375" style="1" customWidth="1"/>
    <col min="5379" max="5380" width="8.140625" style="1" customWidth="1"/>
    <col min="5381" max="5381" width="5.28515625" style="1" customWidth="1"/>
    <col min="5382" max="5383" width="5.85546875" style="1" customWidth="1"/>
    <col min="5384" max="5384" width="0.140625" style="1" customWidth="1"/>
    <col min="5385" max="5386" width="7.7109375" style="1" customWidth="1"/>
    <col min="5387" max="5387" width="8.42578125" style="1" customWidth="1"/>
    <col min="5388" max="5623" width="9.140625" style="1"/>
    <col min="5624" max="5624" width="21.5703125" style="1" customWidth="1"/>
    <col min="5625" max="5625" width="4.85546875" style="1" customWidth="1"/>
    <col min="5626" max="5626" width="5.42578125" style="1" customWidth="1"/>
    <col min="5627" max="5627" width="6.140625" style="1" customWidth="1"/>
    <col min="5628" max="5628" width="6.5703125" style="1" customWidth="1"/>
    <col min="5629" max="5629" width="6.140625" style="1" customWidth="1"/>
    <col min="5630" max="5630" width="7.140625" style="1" customWidth="1"/>
    <col min="5631" max="5632" width="5.7109375" style="1" customWidth="1"/>
    <col min="5633" max="5633" width="5.5703125" style="1" customWidth="1"/>
    <col min="5634" max="5634" width="7.7109375" style="1" customWidth="1"/>
    <col min="5635" max="5636" width="8.140625" style="1" customWidth="1"/>
    <col min="5637" max="5637" width="5.28515625" style="1" customWidth="1"/>
    <col min="5638" max="5639" width="5.85546875" style="1" customWidth="1"/>
    <col min="5640" max="5640" width="0.140625" style="1" customWidth="1"/>
    <col min="5641" max="5642" width="7.7109375" style="1" customWidth="1"/>
    <col min="5643" max="5643" width="8.42578125" style="1" customWidth="1"/>
    <col min="5644" max="5879" width="9.140625" style="1"/>
    <col min="5880" max="5880" width="21.5703125" style="1" customWidth="1"/>
    <col min="5881" max="5881" width="4.85546875" style="1" customWidth="1"/>
    <col min="5882" max="5882" width="5.42578125" style="1" customWidth="1"/>
    <col min="5883" max="5883" width="6.140625" style="1" customWidth="1"/>
    <col min="5884" max="5884" width="6.5703125" style="1" customWidth="1"/>
    <col min="5885" max="5885" width="6.140625" style="1" customWidth="1"/>
    <col min="5886" max="5886" width="7.140625" style="1" customWidth="1"/>
    <col min="5887" max="5888" width="5.7109375" style="1" customWidth="1"/>
    <col min="5889" max="5889" width="5.5703125" style="1" customWidth="1"/>
    <col min="5890" max="5890" width="7.7109375" style="1" customWidth="1"/>
    <col min="5891" max="5892" width="8.140625" style="1" customWidth="1"/>
    <col min="5893" max="5893" width="5.28515625" style="1" customWidth="1"/>
    <col min="5894" max="5895" width="5.85546875" style="1" customWidth="1"/>
    <col min="5896" max="5896" width="0.140625" style="1" customWidth="1"/>
    <col min="5897" max="5898" width="7.7109375" style="1" customWidth="1"/>
    <col min="5899" max="5899" width="8.42578125" style="1" customWidth="1"/>
    <col min="5900" max="6135" width="9.140625" style="1"/>
    <col min="6136" max="6136" width="21.5703125" style="1" customWidth="1"/>
    <col min="6137" max="6137" width="4.85546875" style="1" customWidth="1"/>
    <col min="6138" max="6138" width="5.42578125" style="1" customWidth="1"/>
    <col min="6139" max="6139" width="6.140625" style="1" customWidth="1"/>
    <col min="6140" max="6140" width="6.5703125" style="1" customWidth="1"/>
    <col min="6141" max="6141" width="6.140625" style="1" customWidth="1"/>
    <col min="6142" max="6142" width="7.140625" style="1" customWidth="1"/>
    <col min="6143" max="6144" width="5.7109375" style="1" customWidth="1"/>
    <col min="6145" max="6145" width="5.5703125" style="1" customWidth="1"/>
    <col min="6146" max="6146" width="7.7109375" style="1" customWidth="1"/>
    <col min="6147" max="6148" width="8.140625" style="1" customWidth="1"/>
    <col min="6149" max="6149" width="5.28515625" style="1" customWidth="1"/>
    <col min="6150" max="6151" width="5.85546875" style="1" customWidth="1"/>
    <col min="6152" max="6152" width="0.140625" style="1" customWidth="1"/>
    <col min="6153" max="6154" width="7.7109375" style="1" customWidth="1"/>
    <col min="6155" max="6155" width="8.42578125" style="1" customWidth="1"/>
    <col min="6156" max="6391" width="9.140625" style="1"/>
    <col min="6392" max="6392" width="21.5703125" style="1" customWidth="1"/>
    <col min="6393" max="6393" width="4.85546875" style="1" customWidth="1"/>
    <col min="6394" max="6394" width="5.42578125" style="1" customWidth="1"/>
    <col min="6395" max="6395" width="6.140625" style="1" customWidth="1"/>
    <col min="6396" max="6396" width="6.5703125" style="1" customWidth="1"/>
    <col min="6397" max="6397" width="6.140625" style="1" customWidth="1"/>
    <col min="6398" max="6398" width="7.140625" style="1" customWidth="1"/>
    <col min="6399" max="6400" width="5.7109375" style="1" customWidth="1"/>
    <col min="6401" max="6401" width="5.5703125" style="1" customWidth="1"/>
    <col min="6402" max="6402" width="7.7109375" style="1" customWidth="1"/>
    <col min="6403" max="6404" width="8.140625" style="1" customWidth="1"/>
    <col min="6405" max="6405" width="5.28515625" style="1" customWidth="1"/>
    <col min="6406" max="6407" width="5.85546875" style="1" customWidth="1"/>
    <col min="6408" max="6408" width="0.140625" style="1" customWidth="1"/>
    <col min="6409" max="6410" width="7.7109375" style="1" customWidth="1"/>
    <col min="6411" max="6411" width="8.42578125" style="1" customWidth="1"/>
    <col min="6412" max="6647" width="9.140625" style="1"/>
    <col min="6648" max="6648" width="21.5703125" style="1" customWidth="1"/>
    <col min="6649" max="6649" width="4.85546875" style="1" customWidth="1"/>
    <col min="6650" max="6650" width="5.42578125" style="1" customWidth="1"/>
    <col min="6651" max="6651" width="6.140625" style="1" customWidth="1"/>
    <col min="6652" max="6652" width="6.5703125" style="1" customWidth="1"/>
    <col min="6653" max="6653" width="6.140625" style="1" customWidth="1"/>
    <col min="6654" max="6654" width="7.140625" style="1" customWidth="1"/>
    <col min="6655" max="6656" width="5.7109375" style="1" customWidth="1"/>
    <col min="6657" max="6657" width="5.5703125" style="1" customWidth="1"/>
    <col min="6658" max="6658" width="7.7109375" style="1" customWidth="1"/>
    <col min="6659" max="6660" width="8.140625" style="1" customWidth="1"/>
    <col min="6661" max="6661" width="5.28515625" style="1" customWidth="1"/>
    <col min="6662" max="6663" width="5.85546875" style="1" customWidth="1"/>
    <col min="6664" max="6664" width="0.140625" style="1" customWidth="1"/>
    <col min="6665" max="6666" width="7.7109375" style="1" customWidth="1"/>
    <col min="6667" max="6667" width="8.42578125" style="1" customWidth="1"/>
    <col min="6668" max="6903" width="9.140625" style="1"/>
    <col min="6904" max="6904" width="21.5703125" style="1" customWidth="1"/>
    <col min="6905" max="6905" width="4.85546875" style="1" customWidth="1"/>
    <col min="6906" max="6906" width="5.42578125" style="1" customWidth="1"/>
    <col min="6907" max="6907" width="6.140625" style="1" customWidth="1"/>
    <col min="6908" max="6908" width="6.5703125" style="1" customWidth="1"/>
    <col min="6909" max="6909" width="6.140625" style="1" customWidth="1"/>
    <col min="6910" max="6910" width="7.140625" style="1" customWidth="1"/>
    <col min="6911" max="6912" width="5.7109375" style="1" customWidth="1"/>
    <col min="6913" max="6913" width="5.5703125" style="1" customWidth="1"/>
    <col min="6914" max="6914" width="7.7109375" style="1" customWidth="1"/>
    <col min="6915" max="6916" width="8.140625" style="1" customWidth="1"/>
    <col min="6917" max="6917" width="5.28515625" style="1" customWidth="1"/>
    <col min="6918" max="6919" width="5.85546875" style="1" customWidth="1"/>
    <col min="6920" max="6920" width="0.140625" style="1" customWidth="1"/>
    <col min="6921" max="6922" width="7.7109375" style="1" customWidth="1"/>
    <col min="6923" max="6923" width="8.42578125" style="1" customWidth="1"/>
    <col min="6924" max="7159" width="9.140625" style="1"/>
    <col min="7160" max="7160" width="21.5703125" style="1" customWidth="1"/>
    <col min="7161" max="7161" width="4.85546875" style="1" customWidth="1"/>
    <col min="7162" max="7162" width="5.42578125" style="1" customWidth="1"/>
    <col min="7163" max="7163" width="6.140625" style="1" customWidth="1"/>
    <col min="7164" max="7164" width="6.5703125" style="1" customWidth="1"/>
    <col min="7165" max="7165" width="6.140625" style="1" customWidth="1"/>
    <col min="7166" max="7166" width="7.140625" style="1" customWidth="1"/>
    <col min="7167" max="7168" width="5.7109375" style="1" customWidth="1"/>
    <col min="7169" max="7169" width="5.5703125" style="1" customWidth="1"/>
    <col min="7170" max="7170" width="7.7109375" style="1" customWidth="1"/>
    <col min="7171" max="7172" width="8.140625" style="1" customWidth="1"/>
    <col min="7173" max="7173" width="5.28515625" style="1" customWidth="1"/>
    <col min="7174" max="7175" width="5.85546875" style="1" customWidth="1"/>
    <col min="7176" max="7176" width="0.140625" style="1" customWidth="1"/>
    <col min="7177" max="7178" width="7.7109375" style="1" customWidth="1"/>
    <col min="7179" max="7179" width="8.42578125" style="1" customWidth="1"/>
    <col min="7180" max="7415" width="9.140625" style="1"/>
    <col min="7416" max="7416" width="21.5703125" style="1" customWidth="1"/>
    <col min="7417" max="7417" width="4.85546875" style="1" customWidth="1"/>
    <col min="7418" max="7418" width="5.42578125" style="1" customWidth="1"/>
    <col min="7419" max="7419" width="6.140625" style="1" customWidth="1"/>
    <col min="7420" max="7420" width="6.5703125" style="1" customWidth="1"/>
    <col min="7421" max="7421" width="6.140625" style="1" customWidth="1"/>
    <col min="7422" max="7422" width="7.140625" style="1" customWidth="1"/>
    <col min="7423" max="7424" width="5.7109375" style="1" customWidth="1"/>
    <col min="7425" max="7425" width="5.5703125" style="1" customWidth="1"/>
    <col min="7426" max="7426" width="7.7109375" style="1" customWidth="1"/>
    <col min="7427" max="7428" width="8.140625" style="1" customWidth="1"/>
    <col min="7429" max="7429" width="5.28515625" style="1" customWidth="1"/>
    <col min="7430" max="7431" width="5.85546875" style="1" customWidth="1"/>
    <col min="7432" max="7432" width="0.140625" style="1" customWidth="1"/>
    <col min="7433" max="7434" width="7.7109375" style="1" customWidth="1"/>
    <col min="7435" max="7435" width="8.42578125" style="1" customWidth="1"/>
    <col min="7436" max="7671" width="9.140625" style="1"/>
    <col min="7672" max="7672" width="21.5703125" style="1" customWidth="1"/>
    <col min="7673" max="7673" width="4.85546875" style="1" customWidth="1"/>
    <col min="7674" max="7674" width="5.42578125" style="1" customWidth="1"/>
    <col min="7675" max="7675" width="6.140625" style="1" customWidth="1"/>
    <col min="7676" max="7676" width="6.5703125" style="1" customWidth="1"/>
    <col min="7677" max="7677" width="6.140625" style="1" customWidth="1"/>
    <col min="7678" max="7678" width="7.140625" style="1" customWidth="1"/>
    <col min="7679" max="7680" width="5.7109375" style="1" customWidth="1"/>
    <col min="7681" max="7681" width="5.5703125" style="1" customWidth="1"/>
    <col min="7682" max="7682" width="7.7109375" style="1" customWidth="1"/>
    <col min="7683" max="7684" width="8.140625" style="1" customWidth="1"/>
    <col min="7685" max="7685" width="5.28515625" style="1" customWidth="1"/>
    <col min="7686" max="7687" width="5.85546875" style="1" customWidth="1"/>
    <col min="7688" max="7688" width="0.140625" style="1" customWidth="1"/>
    <col min="7689" max="7690" width="7.7109375" style="1" customWidth="1"/>
    <col min="7691" max="7691" width="8.42578125" style="1" customWidth="1"/>
    <col min="7692" max="7927" width="9.140625" style="1"/>
    <col min="7928" max="7928" width="21.5703125" style="1" customWidth="1"/>
    <col min="7929" max="7929" width="4.85546875" style="1" customWidth="1"/>
    <col min="7930" max="7930" width="5.42578125" style="1" customWidth="1"/>
    <col min="7931" max="7931" width="6.140625" style="1" customWidth="1"/>
    <col min="7932" max="7932" width="6.5703125" style="1" customWidth="1"/>
    <col min="7933" max="7933" width="6.140625" style="1" customWidth="1"/>
    <col min="7934" max="7934" width="7.140625" style="1" customWidth="1"/>
    <col min="7935" max="7936" width="5.7109375" style="1" customWidth="1"/>
    <col min="7937" max="7937" width="5.5703125" style="1" customWidth="1"/>
    <col min="7938" max="7938" width="7.7109375" style="1" customWidth="1"/>
    <col min="7939" max="7940" width="8.140625" style="1" customWidth="1"/>
    <col min="7941" max="7941" width="5.28515625" style="1" customWidth="1"/>
    <col min="7942" max="7943" width="5.85546875" style="1" customWidth="1"/>
    <col min="7944" max="7944" width="0.140625" style="1" customWidth="1"/>
    <col min="7945" max="7946" width="7.7109375" style="1" customWidth="1"/>
    <col min="7947" max="7947" width="8.42578125" style="1" customWidth="1"/>
    <col min="7948" max="8183" width="9.140625" style="1"/>
    <col min="8184" max="8184" width="21.5703125" style="1" customWidth="1"/>
    <col min="8185" max="8185" width="4.85546875" style="1" customWidth="1"/>
    <col min="8186" max="8186" width="5.42578125" style="1" customWidth="1"/>
    <col min="8187" max="8187" width="6.140625" style="1" customWidth="1"/>
    <col min="8188" max="8188" width="6.5703125" style="1" customWidth="1"/>
    <col min="8189" max="8189" width="6.140625" style="1" customWidth="1"/>
    <col min="8190" max="8190" width="7.140625" style="1" customWidth="1"/>
    <col min="8191" max="8192" width="5.7109375" style="1" customWidth="1"/>
    <col min="8193" max="8193" width="5.5703125" style="1" customWidth="1"/>
    <col min="8194" max="8194" width="7.7109375" style="1" customWidth="1"/>
    <col min="8195" max="8196" width="8.140625" style="1" customWidth="1"/>
    <col min="8197" max="8197" width="5.28515625" style="1" customWidth="1"/>
    <col min="8198" max="8199" width="5.85546875" style="1" customWidth="1"/>
    <col min="8200" max="8200" width="0.140625" style="1" customWidth="1"/>
    <col min="8201" max="8202" width="7.7109375" style="1" customWidth="1"/>
    <col min="8203" max="8203" width="8.42578125" style="1" customWidth="1"/>
    <col min="8204" max="8439" width="9.140625" style="1"/>
    <col min="8440" max="8440" width="21.5703125" style="1" customWidth="1"/>
    <col min="8441" max="8441" width="4.85546875" style="1" customWidth="1"/>
    <col min="8442" max="8442" width="5.42578125" style="1" customWidth="1"/>
    <col min="8443" max="8443" width="6.140625" style="1" customWidth="1"/>
    <col min="8444" max="8444" width="6.5703125" style="1" customWidth="1"/>
    <col min="8445" max="8445" width="6.140625" style="1" customWidth="1"/>
    <col min="8446" max="8446" width="7.140625" style="1" customWidth="1"/>
    <col min="8447" max="8448" width="5.7109375" style="1" customWidth="1"/>
    <col min="8449" max="8449" width="5.5703125" style="1" customWidth="1"/>
    <col min="8450" max="8450" width="7.7109375" style="1" customWidth="1"/>
    <col min="8451" max="8452" width="8.140625" style="1" customWidth="1"/>
    <col min="8453" max="8453" width="5.28515625" style="1" customWidth="1"/>
    <col min="8454" max="8455" width="5.85546875" style="1" customWidth="1"/>
    <col min="8456" max="8456" width="0.140625" style="1" customWidth="1"/>
    <col min="8457" max="8458" width="7.7109375" style="1" customWidth="1"/>
    <col min="8459" max="8459" width="8.42578125" style="1" customWidth="1"/>
    <col min="8460" max="8695" width="9.140625" style="1"/>
    <col min="8696" max="8696" width="21.5703125" style="1" customWidth="1"/>
    <col min="8697" max="8697" width="4.85546875" style="1" customWidth="1"/>
    <col min="8698" max="8698" width="5.42578125" style="1" customWidth="1"/>
    <col min="8699" max="8699" width="6.140625" style="1" customWidth="1"/>
    <col min="8700" max="8700" width="6.5703125" style="1" customWidth="1"/>
    <col min="8701" max="8701" width="6.140625" style="1" customWidth="1"/>
    <col min="8702" max="8702" width="7.140625" style="1" customWidth="1"/>
    <col min="8703" max="8704" width="5.7109375" style="1" customWidth="1"/>
    <col min="8705" max="8705" width="5.5703125" style="1" customWidth="1"/>
    <col min="8706" max="8706" width="7.7109375" style="1" customWidth="1"/>
    <col min="8707" max="8708" width="8.140625" style="1" customWidth="1"/>
    <col min="8709" max="8709" width="5.28515625" style="1" customWidth="1"/>
    <col min="8710" max="8711" width="5.85546875" style="1" customWidth="1"/>
    <col min="8712" max="8712" width="0.140625" style="1" customWidth="1"/>
    <col min="8713" max="8714" width="7.7109375" style="1" customWidth="1"/>
    <col min="8715" max="8715" width="8.42578125" style="1" customWidth="1"/>
    <col min="8716" max="8951" width="9.140625" style="1"/>
    <col min="8952" max="8952" width="21.5703125" style="1" customWidth="1"/>
    <col min="8953" max="8953" width="4.85546875" style="1" customWidth="1"/>
    <col min="8954" max="8954" width="5.42578125" style="1" customWidth="1"/>
    <col min="8955" max="8955" width="6.140625" style="1" customWidth="1"/>
    <col min="8956" max="8956" width="6.5703125" style="1" customWidth="1"/>
    <col min="8957" max="8957" width="6.140625" style="1" customWidth="1"/>
    <col min="8958" max="8958" width="7.140625" style="1" customWidth="1"/>
    <col min="8959" max="8960" width="5.7109375" style="1" customWidth="1"/>
    <col min="8961" max="8961" width="5.5703125" style="1" customWidth="1"/>
    <col min="8962" max="8962" width="7.7109375" style="1" customWidth="1"/>
    <col min="8963" max="8964" width="8.140625" style="1" customWidth="1"/>
    <col min="8965" max="8965" width="5.28515625" style="1" customWidth="1"/>
    <col min="8966" max="8967" width="5.85546875" style="1" customWidth="1"/>
    <col min="8968" max="8968" width="0.140625" style="1" customWidth="1"/>
    <col min="8969" max="8970" width="7.7109375" style="1" customWidth="1"/>
    <col min="8971" max="8971" width="8.42578125" style="1" customWidth="1"/>
    <col min="8972" max="9207" width="9.140625" style="1"/>
    <col min="9208" max="9208" width="21.5703125" style="1" customWidth="1"/>
    <col min="9209" max="9209" width="4.85546875" style="1" customWidth="1"/>
    <col min="9210" max="9210" width="5.42578125" style="1" customWidth="1"/>
    <col min="9211" max="9211" width="6.140625" style="1" customWidth="1"/>
    <col min="9212" max="9212" width="6.5703125" style="1" customWidth="1"/>
    <col min="9213" max="9213" width="6.140625" style="1" customWidth="1"/>
    <col min="9214" max="9214" width="7.140625" style="1" customWidth="1"/>
    <col min="9215" max="9216" width="5.7109375" style="1" customWidth="1"/>
    <col min="9217" max="9217" width="5.5703125" style="1" customWidth="1"/>
    <col min="9218" max="9218" width="7.7109375" style="1" customWidth="1"/>
    <col min="9219" max="9220" width="8.140625" style="1" customWidth="1"/>
    <col min="9221" max="9221" width="5.28515625" style="1" customWidth="1"/>
    <col min="9222" max="9223" width="5.85546875" style="1" customWidth="1"/>
    <col min="9224" max="9224" width="0.140625" style="1" customWidth="1"/>
    <col min="9225" max="9226" width="7.7109375" style="1" customWidth="1"/>
    <col min="9227" max="9227" width="8.42578125" style="1" customWidth="1"/>
    <col min="9228" max="9463" width="9.140625" style="1"/>
    <col min="9464" max="9464" width="21.5703125" style="1" customWidth="1"/>
    <col min="9465" max="9465" width="4.85546875" style="1" customWidth="1"/>
    <col min="9466" max="9466" width="5.42578125" style="1" customWidth="1"/>
    <col min="9467" max="9467" width="6.140625" style="1" customWidth="1"/>
    <col min="9468" max="9468" width="6.5703125" style="1" customWidth="1"/>
    <col min="9469" max="9469" width="6.140625" style="1" customWidth="1"/>
    <col min="9470" max="9470" width="7.140625" style="1" customWidth="1"/>
    <col min="9471" max="9472" width="5.7109375" style="1" customWidth="1"/>
    <col min="9473" max="9473" width="5.5703125" style="1" customWidth="1"/>
    <col min="9474" max="9474" width="7.7109375" style="1" customWidth="1"/>
    <col min="9475" max="9476" width="8.140625" style="1" customWidth="1"/>
    <col min="9477" max="9477" width="5.28515625" style="1" customWidth="1"/>
    <col min="9478" max="9479" width="5.85546875" style="1" customWidth="1"/>
    <col min="9480" max="9480" width="0.140625" style="1" customWidth="1"/>
    <col min="9481" max="9482" width="7.7109375" style="1" customWidth="1"/>
    <col min="9483" max="9483" width="8.42578125" style="1" customWidth="1"/>
    <col min="9484" max="9719" width="9.140625" style="1"/>
    <col min="9720" max="9720" width="21.5703125" style="1" customWidth="1"/>
    <col min="9721" max="9721" width="4.85546875" style="1" customWidth="1"/>
    <col min="9722" max="9722" width="5.42578125" style="1" customWidth="1"/>
    <col min="9723" max="9723" width="6.140625" style="1" customWidth="1"/>
    <col min="9724" max="9724" width="6.5703125" style="1" customWidth="1"/>
    <col min="9725" max="9725" width="6.140625" style="1" customWidth="1"/>
    <col min="9726" max="9726" width="7.140625" style="1" customWidth="1"/>
    <col min="9727" max="9728" width="5.7109375" style="1" customWidth="1"/>
    <col min="9729" max="9729" width="5.5703125" style="1" customWidth="1"/>
    <col min="9730" max="9730" width="7.7109375" style="1" customWidth="1"/>
    <col min="9731" max="9732" width="8.140625" style="1" customWidth="1"/>
    <col min="9733" max="9733" width="5.28515625" style="1" customWidth="1"/>
    <col min="9734" max="9735" width="5.85546875" style="1" customWidth="1"/>
    <col min="9736" max="9736" width="0.140625" style="1" customWidth="1"/>
    <col min="9737" max="9738" width="7.7109375" style="1" customWidth="1"/>
    <col min="9739" max="9739" width="8.42578125" style="1" customWidth="1"/>
    <col min="9740" max="9975" width="9.140625" style="1"/>
    <col min="9976" max="9976" width="21.5703125" style="1" customWidth="1"/>
    <col min="9977" max="9977" width="4.85546875" style="1" customWidth="1"/>
    <col min="9978" max="9978" width="5.42578125" style="1" customWidth="1"/>
    <col min="9979" max="9979" width="6.140625" style="1" customWidth="1"/>
    <col min="9980" max="9980" width="6.5703125" style="1" customWidth="1"/>
    <col min="9981" max="9981" width="6.140625" style="1" customWidth="1"/>
    <col min="9982" max="9982" width="7.140625" style="1" customWidth="1"/>
    <col min="9983" max="9984" width="5.7109375" style="1" customWidth="1"/>
    <col min="9985" max="9985" width="5.5703125" style="1" customWidth="1"/>
    <col min="9986" max="9986" width="7.7109375" style="1" customWidth="1"/>
    <col min="9987" max="9988" width="8.140625" style="1" customWidth="1"/>
    <col min="9989" max="9989" width="5.28515625" style="1" customWidth="1"/>
    <col min="9990" max="9991" width="5.85546875" style="1" customWidth="1"/>
    <col min="9992" max="9992" width="0.140625" style="1" customWidth="1"/>
    <col min="9993" max="9994" width="7.7109375" style="1" customWidth="1"/>
    <col min="9995" max="9995" width="8.42578125" style="1" customWidth="1"/>
    <col min="9996" max="10231" width="9.140625" style="1"/>
    <col min="10232" max="10232" width="21.5703125" style="1" customWidth="1"/>
    <col min="10233" max="10233" width="4.85546875" style="1" customWidth="1"/>
    <col min="10234" max="10234" width="5.42578125" style="1" customWidth="1"/>
    <col min="10235" max="10235" width="6.140625" style="1" customWidth="1"/>
    <col min="10236" max="10236" width="6.5703125" style="1" customWidth="1"/>
    <col min="10237" max="10237" width="6.140625" style="1" customWidth="1"/>
    <col min="10238" max="10238" width="7.140625" style="1" customWidth="1"/>
    <col min="10239" max="10240" width="5.7109375" style="1" customWidth="1"/>
    <col min="10241" max="10241" width="5.5703125" style="1" customWidth="1"/>
    <col min="10242" max="10242" width="7.7109375" style="1" customWidth="1"/>
    <col min="10243" max="10244" width="8.140625" style="1" customWidth="1"/>
    <col min="10245" max="10245" width="5.28515625" style="1" customWidth="1"/>
    <col min="10246" max="10247" width="5.85546875" style="1" customWidth="1"/>
    <col min="10248" max="10248" width="0.140625" style="1" customWidth="1"/>
    <col min="10249" max="10250" width="7.7109375" style="1" customWidth="1"/>
    <col min="10251" max="10251" width="8.42578125" style="1" customWidth="1"/>
    <col min="10252" max="10487" width="9.140625" style="1"/>
    <col min="10488" max="10488" width="21.5703125" style="1" customWidth="1"/>
    <col min="10489" max="10489" width="4.85546875" style="1" customWidth="1"/>
    <col min="10490" max="10490" width="5.42578125" style="1" customWidth="1"/>
    <col min="10491" max="10491" width="6.140625" style="1" customWidth="1"/>
    <col min="10492" max="10492" width="6.5703125" style="1" customWidth="1"/>
    <col min="10493" max="10493" width="6.140625" style="1" customWidth="1"/>
    <col min="10494" max="10494" width="7.140625" style="1" customWidth="1"/>
    <col min="10495" max="10496" width="5.7109375" style="1" customWidth="1"/>
    <col min="10497" max="10497" width="5.5703125" style="1" customWidth="1"/>
    <col min="10498" max="10498" width="7.7109375" style="1" customWidth="1"/>
    <col min="10499" max="10500" width="8.140625" style="1" customWidth="1"/>
    <col min="10501" max="10501" width="5.28515625" style="1" customWidth="1"/>
    <col min="10502" max="10503" width="5.85546875" style="1" customWidth="1"/>
    <col min="10504" max="10504" width="0.140625" style="1" customWidth="1"/>
    <col min="10505" max="10506" width="7.7109375" style="1" customWidth="1"/>
    <col min="10507" max="10507" width="8.42578125" style="1" customWidth="1"/>
    <col min="10508" max="10743" width="9.140625" style="1"/>
    <col min="10744" max="10744" width="21.5703125" style="1" customWidth="1"/>
    <col min="10745" max="10745" width="4.85546875" style="1" customWidth="1"/>
    <col min="10746" max="10746" width="5.42578125" style="1" customWidth="1"/>
    <col min="10747" max="10747" width="6.140625" style="1" customWidth="1"/>
    <col min="10748" max="10748" width="6.5703125" style="1" customWidth="1"/>
    <col min="10749" max="10749" width="6.140625" style="1" customWidth="1"/>
    <col min="10750" max="10750" width="7.140625" style="1" customWidth="1"/>
    <col min="10751" max="10752" width="5.7109375" style="1" customWidth="1"/>
    <col min="10753" max="10753" width="5.5703125" style="1" customWidth="1"/>
    <col min="10754" max="10754" width="7.7109375" style="1" customWidth="1"/>
    <col min="10755" max="10756" width="8.140625" style="1" customWidth="1"/>
    <col min="10757" max="10757" width="5.28515625" style="1" customWidth="1"/>
    <col min="10758" max="10759" width="5.85546875" style="1" customWidth="1"/>
    <col min="10760" max="10760" width="0.140625" style="1" customWidth="1"/>
    <col min="10761" max="10762" width="7.7109375" style="1" customWidth="1"/>
    <col min="10763" max="10763" width="8.42578125" style="1" customWidth="1"/>
    <col min="10764" max="10999" width="9.140625" style="1"/>
    <col min="11000" max="11000" width="21.5703125" style="1" customWidth="1"/>
    <col min="11001" max="11001" width="4.85546875" style="1" customWidth="1"/>
    <col min="11002" max="11002" width="5.42578125" style="1" customWidth="1"/>
    <col min="11003" max="11003" width="6.140625" style="1" customWidth="1"/>
    <col min="11004" max="11004" width="6.5703125" style="1" customWidth="1"/>
    <col min="11005" max="11005" width="6.140625" style="1" customWidth="1"/>
    <col min="11006" max="11006" width="7.140625" style="1" customWidth="1"/>
    <col min="11007" max="11008" width="5.7109375" style="1" customWidth="1"/>
    <col min="11009" max="11009" width="5.5703125" style="1" customWidth="1"/>
    <col min="11010" max="11010" width="7.7109375" style="1" customWidth="1"/>
    <col min="11011" max="11012" width="8.140625" style="1" customWidth="1"/>
    <col min="11013" max="11013" width="5.28515625" style="1" customWidth="1"/>
    <col min="11014" max="11015" width="5.85546875" style="1" customWidth="1"/>
    <col min="11016" max="11016" width="0.140625" style="1" customWidth="1"/>
    <col min="11017" max="11018" width="7.7109375" style="1" customWidth="1"/>
    <col min="11019" max="11019" width="8.42578125" style="1" customWidth="1"/>
    <col min="11020" max="11255" width="9.140625" style="1"/>
    <col min="11256" max="11256" width="21.5703125" style="1" customWidth="1"/>
    <col min="11257" max="11257" width="4.85546875" style="1" customWidth="1"/>
    <col min="11258" max="11258" width="5.42578125" style="1" customWidth="1"/>
    <col min="11259" max="11259" width="6.140625" style="1" customWidth="1"/>
    <col min="11260" max="11260" width="6.5703125" style="1" customWidth="1"/>
    <col min="11261" max="11261" width="6.140625" style="1" customWidth="1"/>
    <col min="11262" max="11262" width="7.140625" style="1" customWidth="1"/>
    <col min="11263" max="11264" width="5.7109375" style="1" customWidth="1"/>
    <col min="11265" max="11265" width="5.5703125" style="1" customWidth="1"/>
    <col min="11266" max="11266" width="7.7109375" style="1" customWidth="1"/>
    <col min="11267" max="11268" width="8.140625" style="1" customWidth="1"/>
    <col min="11269" max="11269" width="5.28515625" style="1" customWidth="1"/>
    <col min="11270" max="11271" width="5.85546875" style="1" customWidth="1"/>
    <col min="11272" max="11272" width="0.140625" style="1" customWidth="1"/>
    <col min="11273" max="11274" width="7.7109375" style="1" customWidth="1"/>
    <col min="11275" max="11275" width="8.42578125" style="1" customWidth="1"/>
    <col min="11276" max="11511" width="9.140625" style="1"/>
    <col min="11512" max="11512" width="21.5703125" style="1" customWidth="1"/>
    <col min="11513" max="11513" width="4.85546875" style="1" customWidth="1"/>
    <col min="11514" max="11514" width="5.42578125" style="1" customWidth="1"/>
    <col min="11515" max="11515" width="6.140625" style="1" customWidth="1"/>
    <col min="11516" max="11516" width="6.5703125" style="1" customWidth="1"/>
    <col min="11517" max="11517" width="6.140625" style="1" customWidth="1"/>
    <col min="11518" max="11518" width="7.140625" style="1" customWidth="1"/>
    <col min="11519" max="11520" width="5.7109375" style="1" customWidth="1"/>
    <col min="11521" max="11521" width="5.5703125" style="1" customWidth="1"/>
    <col min="11522" max="11522" width="7.7109375" style="1" customWidth="1"/>
    <col min="11523" max="11524" width="8.140625" style="1" customWidth="1"/>
    <col min="11525" max="11525" width="5.28515625" style="1" customWidth="1"/>
    <col min="11526" max="11527" width="5.85546875" style="1" customWidth="1"/>
    <col min="11528" max="11528" width="0.140625" style="1" customWidth="1"/>
    <col min="11529" max="11530" width="7.7109375" style="1" customWidth="1"/>
    <col min="11531" max="11531" width="8.42578125" style="1" customWidth="1"/>
    <col min="11532" max="11767" width="9.140625" style="1"/>
    <col min="11768" max="11768" width="21.5703125" style="1" customWidth="1"/>
    <col min="11769" max="11769" width="4.85546875" style="1" customWidth="1"/>
    <col min="11770" max="11770" width="5.42578125" style="1" customWidth="1"/>
    <col min="11771" max="11771" width="6.140625" style="1" customWidth="1"/>
    <col min="11772" max="11772" width="6.5703125" style="1" customWidth="1"/>
    <col min="11773" max="11773" width="6.140625" style="1" customWidth="1"/>
    <col min="11774" max="11774" width="7.140625" style="1" customWidth="1"/>
    <col min="11775" max="11776" width="5.7109375" style="1" customWidth="1"/>
    <col min="11777" max="11777" width="5.5703125" style="1" customWidth="1"/>
    <col min="11778" max="11778" width="7.7109375" style="1" customWidth="1"/>
    <col min="11779" max="11780" width="8.140625" style="1" customWidth="1"/>
    <col min="11781" max="11781" width="5.28515625" style="1" customWidth="1"/>
    <col min="11782" max="11783" width="5.85546875" style="1" customWidth="1"/>
    <col min="11784" max="11784" width="0.140625" style="1" customWidth="1"/>
    <col min="11785" max="11786" width="7.7109375" style="1" customWidth="1"/>
    <col min="11787" max="11787" width="8.42578125" style="1" customWidth="1"/>
    <col min="11788" max="12023" width="9.140625" style="1"/>
    <col min="12024" max="12024" width="21.5703125" style="1" customWidth="1"/>
    <col min="12025" max="12025" width="4.85546875" style="1" customWidth="1"/>
    <col min="12026" max="12026" width="5.42578125" style="1" customWidth="1"/>
    <col min="12027" max="12027" width="6.140625" style="1" customWidth="1"/>
    <col min="12028" max="12028" width="6.5703125" style="1" customWidth="1"/>
    <col min="12029" max="12029" width="6.140625" style="1" customWidth="1"/>
    <col min="12030" max="12030" width="7.140625" style="1" customWidth="1"/>
    <col min="12031" max="12032" width="5.7109375" style="1" customWidth="1"/>
    <col min="12033" max="12033" width="5.5703125" style="1" customWidth="1"/>
    <col min="12034" max="12034" width="7.7109375" style="1" customWidth="1"/>
    <col min="12035" max="12036" width="8.140625" style="1" customWidth="1"/>
    <col min="12037" max="12037" width="5.28515625" style="1" customWidth="1"/>
    <col min="12038" max="12039" width="5.85546875" style="1" customWidth="1"/>
    <col min="12040" max="12040" width="0.140625" style="1" customWidth="1"/>
    <col min="12041" max="12042" width="7.7109375" style="1" customWidth="1"/>
    <col min="12043" max="12043" width="8.42578125" style="1" customWidth="1"/>
    <col min="12044" max="12279" width="9.140625" style="1"/>
    <col min="12280" max="12280" width="21.5703125" style="1" customWidth="1"/>
    <col min="12281" max="12281" width="4.85546875" style="1" customWidth="1"/>
    <col min="12282" max="12282" width="5.42578125" style="1" customWidth="1"/>
    <col min="12283" max="12283" width="6.140625" style="1" customWidth="1"/>
    <col min="12284" max="12284" width="6.5703125" style="1" customWidth="1"/>
    <col min="12285" max="12285" width="6.140625" style="1" customWidth="1"/>
    <col min="12286" max="12286" width="7.140625" style="1" customWidth="1"/>
    <col min="12287" max="12288" width="5.7109375" style="1" customWidth="1"/>
    <col min="12289" max="12289" width="5.5703125" style="1" customWidth="1"/>
    <col min="12290" max="12290" width="7.7109375" style="1" customWidth="1"/>
    <col min="12291" max="12292" width="8.140625" style="1" customWidth="1"/>
    <col min="12293" max="12293" width="5.28515625" style="1" customWidth="1"/>
    <col min="12294" max="12295" width="5.85546875" style="1" customWidth="1"/>
    <col min="12296" max="12296" width="0.140625" style="1" customWidth="1"/>
    <col min="12297" max="12298" width="7.7109375" style="1" customWidth="1"/>
    <col min="12299" max="12299" width="8.42578125" style="1" customWidth="1"/>
    <col min="12300" max="12535" width="9.140625" style="1"/>
    <col min="12536" max="12536" width="21.5703125" style="1" customWidth="1"/>
    <col min="12537" max="12537" width="4.85546875" style="1" customWidth="1"/>
    <col min="12538" max="12538" width="5.42578125" style="1" customWidth="1"/>
    <col min="12539" max="12539" width="6.140625" style="1" customWidth="1"/>
    <col min="12540" max="12540" width="6.5703125" style="1" customWidth="1"/>
    <col min="12541" max="12541" width="6.140625" style="1" customWidth="1"/>
    <col min="12542" max="12542" width="7.140625" style="1" customWidth="1"/>
    <col min="12543" max="12544" width="5.7109375" style="1" customWidth="1"/>
    <col min="12545" max="12545" width="5.5703125" style="1" customWidth="1"/>
    <col min="12546" max="12546" width="7.7109375" style="1" customWidth="1"/>
    <col min="12547" max="12548" width="8.140625" style="1" customWidth="1"/>
    <col min="12549" max="12549" width="5.28515625" style="1" customWidth="1"/>
    <col min="12550" max="12551" width="5.85546875" style="1" customWidth="1"/>
    <col min="12552" max="12552" width="0.140625" style="1" customWidth="1"/>
    <col min="12553" max="12554" width="7.7109375" style="1" customWidth="1"/>
    <col min="12555" max="12555" width="8.42578125" style="1" customWidth="1"/>
    <col min="12556" max="12791" width="9.140625" style="1"/>
    <col min="12792" max="12792" width="21.5703125" style="1" customWidth="1"/>
    <col min="12793" max="12793" width="4.85546875" style="1" customWidth="1"/>
    <col min="12794" max="12794" width="5.42578125" style="1" customWidth="1"/>
    <col min="12795" max="12795" width="6.140625" style="1" customWidth="1"/>
    <col min="12796" max="12796" width="6.5703125" style="1" customWidth="1"/>
    <col min="12797" max="12797" width="6.140625" style="1" customWidth="1"/>
    <col min="12798" max="12798" width="7.140625" style="1" customWidth="1"/>
    <col min="12799" max="12800" width="5.7109375" style="1" customWidth="1"/>
    <col min="12801" max="12801" width="5.5703125" style="1" customWidth="1"/>
    <col min="12802" max="12802" width="7.7109375" style="1" customWidth="1"/>
    <col min="12803" max="12804" width="8.140625" style="1" customWidth="1"/>
    <col min="12805" max="12805" width="5.28515625" style="1" customWidth="1"/>
    <col min="12806" max="12807" width="5.85546875" style="1" customWidth="1"/>
    <col min="12808" max="12808" width="0.140625" style="1" customWidth="1"/>
    <col min="12809" max="12810" width="7.7109375" style="1" customWidth="1"/>
    <col min="12811" max="12811" width="8.42578125" style="1" customWidth="1"/>
    <col min="12812" max="13047" width="9.140625" style="1"/>
    <col min="13048" max="13048" width="21.5703125" style="1" customWidth="1"/>
    <col min="13049" max="13049" width="4.85546875" style="1" customWidth="1"/>
    <col min="13050" max="13050" width="5.42578125" style="1" customWidth="1"/>
    <col min="13051" max="13051" width="6.140625" style="1" customWidth="1"/>
    <col min="13052" max="13052" width="6.5703125" style="1" customWidth="1"/>
    <col min="13053" max="13053" width="6.140625" style="1" customWidth="1"/>
    <col min="13054" max="13054" width="7.140625" style="1" customWidth="1"/>
    <col min="13055" max="13056" width="5.7109375" style="1" customWidth="1"/>
    <col min="13057" max="13057" width="5.5703125" style="1" customWidth="1"/>
    <col min="13058" max="13058" width="7.7109375" style="1" customWidth="1"/>
    <col min="13059" max="13060" width="8.140625" style="1" customWidth="1"/>
    <col min="13061" max="13061" width="5.28515625" style="1" customWidth="1"/>
    <col min="13062" max="13063" width="5.85546875" style="1" customWidth="1"/>
    <col min="13064" max="13064" width="0.140625" style="1" customWidth="1"/>
    <col min="13065" max="13066" width="7.7109375" style="1" customWidth="1"/>
    <col min="13067" max="13067" width="8.42578125" style="1" customWidth="1"/>
    <col min="13068" max="13303" width="9.140625" style="1"/>
    <col min="13304" max="13304" width="21.5703125" style="1" customWidth="1"/>
    <col min="13305" max="13305" width="4.85546875" style="1" customWidth="1"/>
    <col min="13306" max="13306" width="5.42578125" style="1" customWidth="1"/>
    <col min="13307" max="13307" width="6.140625" style="1" customWidth="1"/>
    <col min="13308" max="13308" width="6.5703125" style="1" customWidth="1"/>
    <col min="13309" max="13309" width="6.140625" style="1" customWidth="1"/>
    <col min="13310" max="13310" width="7.140625" style="1" customWidth="1"/>
    <col min="13311" max="13312" width="5.7109375" style="1" customWidth="1"/>
    <col min="13313" max="13313" width="5.5703125" style="1" customWidth="1"/>
    <col min="13314" max="13314" width="7.7109375" style="1" customWidth="1"/>
    <col min="13315" max="13316" width="8.140625" style="1" customWidth="1"/>
    <col min="13317" max="13317" width="5.28515625" style="1" customWidth="1"/>
    <col min="13318" max="13319" width="5.85546875" style="1" customWidth="1"/>
    <col min="13320" max="13320" width="0.140625" style="1" customWidth="1"/>
    <col min="13321" max="13322" width="7.7109375" style="1" customWidth="1"/>
    <col min="13323" max="13323" width="8.42578125" style="1" customWidth="1"/>
    <col min="13324" max="13559" width="9.140625" style="1"/>
    <col min="13560" max="13560" width="21.5703125" style="1" customWidth="1"/>
    <col min="13561" max="13561" width="4.85546875" style="1" customWidth="1"/>
    <col min="13562" max="13562" width="5.42578125" style="1" customWidth="1"/>
    <col min="13563" max="13563" width="6.140625" style="1" customWidth="1"/>
    <col min="13564" max="13564" width="6.5703125" style="1" customWidth="1"/>
    <col min="13565" max="13565" width="6.140625" style="1" customWidth="1"/>
    <col min="13566" max="13566" width="7.140625" style="1" customWidth="1"/>
    <col min="13567" max="13568" width="5.7109375" style="1" customWidth="1"/>
    <col min="13569" max="13569" width="5.5703125" style="1" customWidth="1"/>
    <col min="13570" max="13570" width="7.7109375" style="1" customWidth="1"/>
    <col min="13571" max="13572" width="8.140625" style="1" customWidth="1"/>
    <col min="13573" max="13573" width="5.28515625" style="1" customWidth="1"/>
    <col min="13574" max="13575" width="5.85546875" style="1" customWidth="1"/>
    <col min="13576" max="13576" width="0.140625" style="1" customWidth="1"/>
    <col min="13577" max="13578" width="7.7109375" style="1" customWidth="1"/>
    <col min="13579" max="13579" width="8.42578125" style="1" customWidth="1"/>
    <col min="13580" max="13815" width="9.140625" style="1"/>
    <col min="13816" max="13816" width="21.5703125" style="1" customWidth="1"/>
    <col min="13817" max="13817" width="4.85546875" style="1" customWidth="1"/>
    <col min="13818" max="13818" width="5.42578125" style="1" customWidth="1"/>
    <col min="13819" max="13819" width="6.140625" style="1" customWidth="1"/>
    <col min="13820" max="13820" width="6.5703125" style="1" customWidth="1"/>
    <col min="13821" max="13821" width="6.140625" style="1" customWidth="1"/>
    <col min="13822" max="13822" width="7.140625" style="1" customWidth="1"/>
    <col min="13823" max="13824" width="5.7109375" style="1" customWidth="1"/>
    <col min="13825" max="13825" width="5.5703125" style="1" customWidth="1"/>
    <col min="13826" max="13826" width="7.7109375" style="1" customWidth="1"/>
    <col min="13827" max="13828" width="8.140625" style="1" customWidth="1"/>
    <col min="13829" max="13829" width="5.28515625" style="1" customWidth="1"/>
    <col min="13830" max="13831" width="5.85546875" style="1" customWidth="1"/>
    <col min="13832" max="13832" width="0.140625" style="1" customWidth="1"/>
    <col min="13833" max="13834" width="7.7109375" style="1" customWidth="1"/>
    <col min="13835" max="13835" width="8.42578125" style="1" customWidth="1"/>
    <col min="13836" max="14071" width="9.140625" style="1"/>
    <col min="14072" max="14072" width="21.5703125" style="1" customWidth="1"/>
    <col min="14073" max="14073" width="4.85546875" style="1" customWidth="1"/>
    <col min="14074" max="14074" width="5.42578125" style="1" customWidth="1"/>
    <col min="14075" max="14075" width="6.140625" style="1" customWidth="1"/>
    <col min="14076" max="14076" width="6.5703125" style="1" customWidth="1"/>
    <col min="14077" max="14077" width="6.140625" style="1" customWidth="1"/>
    <col min="14078" max="14078" width="7.140625" style="1" customWidth="1"/>
    <col min="14079" max="14080" width="5.7109375" style="1" customWidth="1"/>
    <col min="14081" max="14081" width="5.5703125" style="1" customWidth="1"/>
    <col min="14082" max="14082" width="7.7109375" style="1" customWidth="1"/>
    <col min="14083" max="14084" width="8.140625" style="1" customWidth="1"/>
    <col min="14085" max="14085" width="5.28515625" style="1" customWidth="1"/>
    <col min="14086" max="14087" width="5.85546875" style="1" customWidth="1"/>
    <col min="14088" max="14088" width="0.140625" style="1" customWidth="1"/>
    <col min="14089" max="14090" width="7.7109375" style="1" customWidth="1"/>
    <col min="14091" max="14091" width="8.42578125" style="1" customWidth="1"/>
    <col min="14092" max="14327" width="9.140625" style="1"/>
    <col min="14328" max="14328" width="21.5703125" style="1" customWidth="1"/>
    <col min="14329" max="14329" width="4.85546875" style="1" customWidth="1"/>
    <col min="14330" max="14330" width="5.42578125" style="1" customWidth="1"/>
    <col min="14331" max="14331" width="6.140625" style="1" customWidth="1"/>
    <col min="14332" max="14332" width="6.5703125" style="1" customWidth="1"/>
    <col min="14333" max="14333" width="6.140625" style="1" customWidth="1"/>
    <col min="14334" max="14334" width="7.140625" style="1" customWidth="1"/>
    <col min="14335" max="14336" width="5.7109375" style="1" customWidth="1"/>
    <col min="14337" max="14337" width="5.5703125" style="1" customWidth="1"/>
    <col min="14338" max="14338" width="7.7109375" style="1" customWidth="1"/>
    <col min="14339" max="14340" width="8.140625" style="1" customWidth="1"/>
    <col min="14341" max="14341" width="5.28515625" style="1" customWidth="1"/>
    <col min="14342" max="14343" width="5.85546875" style="1" customWidth="1"/>
    <col min="14344" max="14344" width="0.140625" style="1" customWidth="1"/>
    <col min="14345" max="14346" width="7.7109375" style="1" customWidth="1"/>
    <col min="14347" max="14347" width="8.42578125" style="1" customWidth="1"/>
    <col min="14348" max="14583" width="9.140625" style="1"/>
    <col min="14584" max="14584" width="21.5703125" style="1" customWidth="1"/>
    <col min="14585" max="14585" width="4.85546875" style="1" customWidth="1"/>
    <col min="14586" max="14586" width="5.42578125" style="1" customWidth="1"/>
    <col min="14587" max="14587" width="6.140625" style="1" customWidth="1"/>
    <col min="14588" max="14588" width="6.5703125" style="1" customWidth="1"/>
    <col min="14589" max="14589" width="6.140625" style="1" customWidth="1"/>
    <col min="14590" max="14590" width="7.140625" style="1" customWidth="1"/>
    <col min="14591" max="14592" width="5.7109375" style="1" customWidth="1"/>
    <col min="14593" max="14593" width="5.5703125" style="1" customWidth="1"/>
    <col min="14594" max="14594" width="7.7109375" style="1" customWidth="1"/>
    <col min="14595" max="14596" width="8.140625" style="1" customWidth="1"/>
    <col min="14597" max="14597" width="5.28515625" style="1" customWidth="1"/>
    <col min="14598" max="14599" width="5.85546875" style="1" customWidth="1"/>
    <col min="14600" max="14600" width="0.140625" style="1" customWidth="1"/>
    <col min="14601" max="14602" width="7.7109375" style="1" customWidth="1"/>
    <col min="14603" max="14603" width="8.42578125" style="1" customWidth="1"/>
    <col min="14604" max="14839" width="9.140625" style="1"/>
    <col min="14840" max="14840" width="21.5703125" style="1" customWidth="1"/>
    <col min="14841" max="14841" width="4.85546875" style="1" customWidth="1"/>
    <col min="14842" max="14842" width="5.42578125" style="1" customWidth="1"/>
    <col min="14843" max="14843" width="6.140625" style="1" customWidth="1"/>
    <col min="14844" max="14844" width="6.5703125" style="1" customWidth="1"/>
    <col min="14845" max="14845" width="6.140625" style="1" customWidth="1"/>
    <col min="14846" max="14846" width="7.140625" style="1" customWidth="1"/>
    <col min="14847" max="14848" width="5.7109375" style="1" customWidth="1"/>
    <col min="14849" max="14849" width="5.5703125" style="1" customWidth="1"/>
    <col min="14850" max="14850" width="7.7109375" style="1" customWidth="1"/>
    <col min="14851" max="14852" width="8.140625" style="1" customWidth="1"/>
    <col min="14853" max="14853" width="5.28515625" style="1" customWidth="1"/>
    <col min="14854" max="14855" width="5.85546875" style="1" customWidth="1"/>
    <col min="14856" max="14856" width="0.140625" style="1" customWidth="1"/>
    <col min="14857" max="14858" width="7.7109375" style="1" customWidth="1"/>
    <col min="14859" max="14859" width="8.42578125" style="1" customWidth="1"/>
    <col min="14860" max="15095" width="9.140625" style="1"/>
    <col min="15096" max="15096" width="21.5703125" style="1" customWidth="1"/>
    <col min="15097" max="15097" width="4.85546875" style="1" customWidth="1"/>
    <col min="15098" max="15098" width="5.42578125" style="1" customWidth="1"/>
    <col min="15099" max="15099" width="6.140625" style="1" customWidth="1"/>
    <col min="15100" max="15100" width="6.5703125" style="1" customWidth="1"/>
    <col min="15101" max="15101" width="6.140625" style="1" customWidth="1"/>
    <col min="15102" max="15102" width="7.140625" style="1" customWidth="1"/>
    <col min="15103" max="15104" width="5.7109375" style="1" customWidth="1"/>
    <col min="15105" max="15105" width="5.5703125" style="1" customWidth="1"/>
    <col min="15106" max="15106" width="7.7109375" style="1" customWidth="1"/>
    <col min="15107" max="15108" width="8.140625" style="1" customWidth="1"/>
    <col min="15109" max="15109" width="5.28515625" style="1" customWidth="1"/>
    <col min="15110" max="15111" width="5.85546875" style="1" customWidth="1"/>
    <col min="15112" max="15112" width="0.140625" style="1" customWidth="1"/>
    <col min="15113" max="15114" width="7.7109375" style="1" customWidth="1"/>
    <col min="15115" max="15115" width="8.42578125" style="1" customWidth="1"/>
    <col min="15116" max="15351" width="9.140625" style="1"/>
    <col min="15352" max="15352" width="21.5703125" style="1" customWidth="1"/>
    <col min="15353" max="15353" width="4.85546875" style="1" customWidth="1"/>
    <col min="15354" max="15354" width="5.42578125" style="1" customWidth="1"/>
    <col min="15355" max="15355" width="6.140625" style="1" customWidth="1"/>
    <col min="15356" max="15356" width="6.5703125" style="1" customWidth="1"/>
    <col min="15357" max="15357" width="6.140625" style="1" customWidth="1"/>
    <col min="15358" max="15358" width="7.140625" style="1" customWidth="1"/>
    <col min="15359" max="15360" width="5.7109375" style="1" customWidth="1"/>
    <col min="15361" max="15361" width="5.5703125" style="1" customWidth="1"/>
    <col min="15362" max="15362" width="7.7109375" style="1" customWidth="1"/>
    <col min="15363" max="15364" width="8.140625" style="1" customWidth="1"/>
    <col min="15365" max="15365" width="5.28515625" style="1" customWidth="1"/>
    <col min="15366" max="15367" width="5.85546875" style="1" customWidth="1"/>
    <col min="15368" max="15368" width="0.140625" style="1" customWidth="1"/>
    <col min="15369" max="15370" width="7.7109375" style="1" customWidth="1"/>
    <col min="15371" max="15371" width="8.42578125" style="1" customWidth="1"/>
    <col min="15372" max="15607" width="9.140625" style="1"/>
    <col min="15608" max="15608" width="21.5703125" style="1" customWidth="1"/>
    <col min="15609" max="15609" width="4.85546875" style="1" customWidth="1"/>
    <col min="15610" max="15610" width="5.42578125" style="1" customWidth="1"/>
    <col min="15611" max="15611" width="6.140625" style="1" customWidth="1"/>
    <col min="15612" max="15612" width="6.5703125" style="1" customWidth="1"/>
    <col min="15613" max="15613" width="6.140625" style="1" customWidth="1"/>
    <col min="15614" max="15614" width="7.140625" style="1" customWidth="1"/>
    <col min="15615" max="15616" width="5.7109375" style="1" customWidth="1"/>
    <col min="15617" max="15617" width="5.5703125" style="1" customWidth="1"/>
    <col min="15618" max="15618" width="7.7109375" style="1" customWidth="1"/>
    <col min="15619" max="15620" width="8.140625" style="1" customWidth="1"/>
    <col min="15621" max="15621" width="5.28515625" style="1" customWidth="1"/>
    <col min="15622" max="15623" width="5.85546875" style="1" customWidth="1"/>
    <col min="15624" max="15624" width="0.140625" style="1" customWidth="1"/>
    <col min="15625" max="15626" width="7.7109375" style="1" customWidth="1"/>
    <col min="15627" max="15627" width="8.42578125" style="1" customWidth="1"/>
    <col min="15628" max="15863" width="9.140625" style="1"/>
    <col min="15864" max="15864" width="21.5703125" style="1" customWidth="1"/>
    <col min="15865" max="15865" width="4.85546875" style="1" customWidth="1"/>
    <col min="15866" max="15866" width="5.42578125" style="1" customWidth="1"/>
    <col min="15867" max="15867" width="6.140625" style="1" customWidth="1"/>
    <col min="15868" max="15868" width="6.5703125" style="1" customWidth="1"/>
    <col min="15869" max="15869" width="6.140625" style="1" customWidth="1"/>
    <col min="15870" max="15870" width="7.140625" style="1" customWidth="1"/>
    <col min="15871" max="15872" width="5.7109375" style="1" customWidth="1"/>
    <col min="15873" max="15873" width="5.5703125" style="1" customWidth="1"/>
    <col min="15874" max="15874" width="7.7109375" style="1" customWidth="1"/>
    <col min="15875" max="15876" width="8.140625" style="1" customWidth="1"/>
    <col min="15877" max="15877" width="5.28515625" style="1" customWidth="1"/>
    <col min="15878" max="15879" width="5.85546875" style="1" customWidth="1"/>
    <col min="15880" max="15880" width="0.140625" style="1" customWidth="1"/>
    <col min="15881" max="15882" width="7.7109375" style="1" customWidth="1"/>
    <col min="15883" max="15883" width="8.42578125" style="1" customWidth="1"/>
    <col min="15884" max="16119" width="9.140625" style="1"/>
    <col min="16120" max="16120" width="21.5703125" style="1" customWidth="1"/>
    <col min="16121" max="16121" width="4.85546875" style="1" customWidth="1"/>
    <col min="16122" max="16122" width="5.42578125" style="1" customWidth="1"/>
    <col min="16123" max="16123" width="6.140625" style="1" customWidth="1"/>
    <col min="16124" max="16124" width="6.5703125" style="1" customWidth="1"/>
    <col min="16125" max="16125" width="6.140625" style="1" customWidth="1"/>
    <col min="16126" max="16126" width="7.140625" style="1" customWidth="1"/>
    <col min="16127" max="16128" width="5.7109375" style="1" customWidth="1"/>
    <col min="16129" max="16129" width="5.5703125" style="1" customWidth="1"/>
    <col min="16130" max="16130" width="7.7109375" style="1" customWidth="1"/>
    <col min="16131" max="16132" width="8.140625" style="1" customWidth="1"/>
    <col min="16133" max="16133" width="5.28515625" style="1" customWidth="1"/>
    <col min="16134" max="16135" width="5.85546875" style="1" customWidth="1"/>
    <col min="16136" max="16136" width="0.140625" style="1" customWidth="1"/>
    <col min="16137" max="16138" width="7.7109375" style="1" customWidth="1"/>
    <col min="16139" max="16139" width="8.42578125" style="1" customWidth="1"/>
    <col min="16140" max="16384" width="9.140625" style="1"/>
  </cols>
  <sheetData>
    <row r="1" spans="1:28" ht="14.25" x14ac:dyDescent="0.2">
      <c r="A1" s="452" t="s">
        <v>76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</row>
    <row r="2" spans="1:28" ht="13.5" thickBot="1" x14ac:dyDescent="0.25">
      <c r="A2" s="101"/>
      <c r="J2" s="1">
        <v>1103.33</v>
      </c>
      <c r="K2" s="40">
        <v>0.06</v>
      </c>
      <c r="L2" s="40">
        <v>0.94</v>
      </c>
      <c r="M2" s="1" t="s">
        <v>54</v>
      </c>
      <c r="N2" s="1" t="s">
        <v>55</v>
      </c>
      <c r="O2" s="1" t="s">
        <v>55</v>
      </c>
      <c r="P2" s="1" t="s">
        <v>55</v>
      </c>
      <c r="Q2" s="1" t="s">
        <v>55</v>
      </c>
      <c r="W2" s="1" t="s">
        <v>56</v>
      </c>
    </row>
    <row r="3" spans="1:28" ht="13.5" thickBot="1" x14ac:dyDescent="0.25">
      <c r="A3" s="442"/>
      <c r="B3" s="445" t="s">
        <v>75</v>
      </c>
      <c r="C3" s="455"/>
      <c r="D3" s="455"/>
      <c r="E3" s="455"/>
      <c r="F3" s="455"/>
      <c r="G3" s="455"/>
      <c r="H3" s="455"/>
      <c r="I3" s="455"/>
      <c r="J3" s="456" t="s">
        <v>57</v>
      </c>
      <c r="K3" s="457"/>
      <c r="L3" s="458"/>
      <c r="M3" s="459">
        <v>0.06</v>
      </c>
      <c r="N3" s="460"/>
      <c r="O3" s="460"/>
      <c r="P3" s="460"/>
      <c r="Q3" s="460"/>
      <c r="R3" s="461"/>
      <c r="S3" s="462">
        <v>0.94</v>
      </c>
      <c r="T3" s="463"/>
      <c r="U3" s="463"/>
      <c r="V3" s="463"/>
      <c r="W3" s="463"/>
      <c r="X3" s="463"/>
      <c r="Y3" s="464"/>
    </row>
    <row r="4" spans="1:28" ht="13.5" thickBot="1" x14ac:dyDescent="0.25">
      <c r="A4" s="453"/>
      <c r="B4" s="445" t="s">
        <v>3</v>
      </c>
      <c r="C4" s="455"/>
      <c r="D4" s="455"/>
      <c r="E4" s="465"/>
      <c r="F4" s="466" t="s">
        <v>4</v>
      </c>
      <c r="G4" s="467"/>
      <c r="H4" s="467"/>
      <c r="I4" s="467"/>
      <c r="J4" s="468" t="s">
        <v>74</v>
      </c>
      <c r="K4" s="470" t="s">
        <v>58</v>
      </c>
      <c r="L4" s="471"/>
      <c r="M4" s="10">
        <v>6.3</v>
      </c>
      <c r="N4" s="11">
        <v>1.93</v>
      </c>
      <c r="O4" s="11">
        <v>1.27</v>
      </c>
      <c r="P4" s="11">
        <v>1.27</v>
      </c>
      <c r="Q4" s="11"/>
      <c r="R4" s="450" t="s">
        <v>8</v>
      </c>
      <c r="S4" s="10"/>
      <c r="T4" s="11"/>
      <c r="U4" s="11">
        <v>23.3</v>
      </c>
      <c r="V4" s="11">
        <v>3.47</v>
      </c>
      <c r="W4" s="11">
        <v>6.3</v>
      </c>
      <c r="X4" s="12">
        <v>6.7</v>
      </c>
      <c r="Y4" s="450" t="s">
        <v>8</v>
      </c>
      <c r="Z4" s="40"/>
      <c r="AA4" s="40"/>
      <c r="AB4" s="40"/>
    </row>
    <row r="5" spans="1:28" ht="102" thickBot="1" x14ac:dyDescent="0.25">
      <c r="A5" s="454"/>
      <c r="B5" s="10" t="s">
        <v>14</v>
      </c>
      <c r="C5" s="11" t="s">
        <v>6</v>
      </c>
      <c r="D5" s="12" t="s">
        <v>13</v>
      </c>
      <c r="E5" s="13" t="s">
        <v>15</v>
      </c>
      <c r="F5" s="14" t="s">
        <v>16</v>
      </c>
      <c r="G5" s="11" t="s">
        <v>6</v>
      </c>
      <c r="H5" s="12" t="s">
        <v>13</v>
      </c>
      <c r="I5" s="102" t="s">
        <v>8</v>
      </c>
      <c r="J5" s="469"/>
      <c r="K5" s="130">
        <v>0.06</v>
      </c>
      <c r="L5" s="103">
        <v>0.94</v>
      </c>
      <c r="M5" s="5" t="s">
        <v>50</v>
      </c>
      <c r="N5" s="6" t="s">
        <v>59</v>
      </c>
      <c r="O5" s="6" t="s">
        <v>60</v>
      </c>
      <c r="P5" s="6" t="s">
        <v>61</v>
      </c>
      <c r="Q5" s="6" t="s">
        <v>62</v>
      </c>
      <c r="R5" s="451"/>
      <c r="S5" s="5" t="s">
        <v>63</v>
      </c>
      <c r="T5" s="6" t="s">
        <v>64</v>
      </c>
      <c r="U5" s="6" t="s">
        <v>65</v>
      </c>
      <c r="V5" s="6" t="s">
        <v>66</v>
      </c>
      <c r="W5" s="6" t="s">
        <v>67</v>
      </c>
      <c r="X5" s="7" t="s">
        <v>68</v>
      </c>
      <c r="Y5" s="451"/>
      <c r="Z5" s="40"/>
      <c r="AA5" s="40"/>
      <c r="AB5" s="40"/>
    </row>
    <row r="6" spans="1:28" x14ac:dyDescent="0.2">
      <c r="A6" s="15" t="s">
        <v>17</v>
      </c>
      <c r="B6" s="22">
        <f>'MOKINIŲ Skaičius'!R6</f>
        <v>-19</v>
      </c>
      <c r="C6" s="23">
        <f>'MOKINIŲ Skaičius'!S6</f>
        <v>0</v>
      </c>
      <c r="D6" s="24">
        <f>'MOKINIŲ Skaičius'!T6</f>
        <v>0</v>
      </c>
      <c r="E6" s="25">
        <f t="shared" ref="E6:E38" si="0">SUM(B6:D6)</f>
        <v>-19</v>
      </c>
      <c r="F6" s="26">
        <f>'MOKINIŲ Skaičius'!V6</f>
        <v>-12.158099999999997</v>
      </c>
      <c r="G6" s="27">
        <f>'MOKINIŲ Skaičius'!W6</f>
        <v>0</v>
      </c>
      <c r="H6" s="28">
        <f>'MOKINIŲ Skaičius'!X6</f>
        <v>0</v>
      </c>
      <c r="I6" s="104">
        <f t="shared" ref="I6:I38" si="1">SUM(F6:H6)</f>
        <v>-12.158099999999997</v>
      </c>
      <c r="J6" s="105">
        <f>J2*I6</f>
        <v>-13414.396472999997</v>
      </c>
      <c r="K6" s="106">
        <f>K2*J6</f>
        <v>-804.86378837999985</v>
      </c>
      <c r="L6" s="396">
        <f>L2*J6</f>
        <v>-12609.532684619997</v>
      </c>
      <c r="M6" s="107">
        <f>M4*I6</f>
        <v>-76.596029999999985</v>
      </c>
      <c r="N6" s="18">
        <v>0</v>
      </c>
      <c r="O6" s="18">
        <v>0</v>
      </c>
      <c r="P6" s="18">
        <v>0</v>
      </c>
      <c r="Q6" s="18">
        <v>0</v>
      </c>
      <c r="R6" s="108">
        <f t="shared" ref="R6:R38" si="2">SUM(M6:Q6)</f>
        <v>-76.596029999999985</v>
      </c>
      <c r="S6" s="107">
        <f t="shared" ref="S6:S38" si="3">Z6/1.31</f>
        <v>-9081.6844691755687</v>
      </c>
      <c r="T6" s="109">
        <f t="shared" ref="T6:T38" si="4">S6*0.31</f>
        <v>-2815.3221854444264</v>
      </c>
      <c r="U6" s="109">
        <f>U4*E6</f>
        <v>-442.7</v>
      </c>
      <c r="V6" s="109">
        <f>V4*E6</f>
        <v>-65.930000000000007</v>
      </c>
      <c r="W6" s="109">
        <f>W4*I6</f>
        <v>-76.596029999999985</v>
      </c>
      <c r="X6" s="110">
        <f>X4*E6</f>
        <v>-127.3</v>
      </c>
      <c r="Y6" s="111">
        <f t="shared" ref="Y6:Y38" si="5">SUM(S6:X6)</f>
        <v>-12609.532684619997</v>
      </c>
      <c r="Z6" s="52">
        <f t="shared" ref="Z6:Z38" si="6">L6-AA6</f>
        <v>-11897.006654619996</v>
      </c>
      <c r="AA6" s="52">
        <f t="shared" ref="AA6:AA11" si="7">X6+W6+V6+U6</f>
        <v>-712.52602999999999</v>
      </c>
      <c r="AB6" s="40"/>
    </row>
    <row r="7" spans="1:28" x14ac:dyDescent="0.2">
      <c r="A7" s="30" t="s">
        <v>18</v>
      </c>
      <c r="B7" s="31">
        <f>'MOKINIŲ Skaičius'!R7</f>
        <v>-14</v>
      </c>
      <c r="C7" s="32">
        <f>'MOKINIŲ Skaičius'!S7</f>
        <v>0</v>
      </c>
      <c r="D7" s="33">
        <f>'MOKINIŲ Skaičius'!T7</f>
        <v>0</v>
      </c>
      <c r="E7" s="35">
        <f t="shared" si="0"/>
        <v>-14</v>
      </c>
      <c r="F7" s="36">
        <f>'MOKINIŲ Skaičius'!V7</f>
        <v>-7.4951000000000008</v>
      </c>
      <c r="G7" s="37">
        <f>'MOKINIŲ Skaičius'!W7</f>
        <v>0</v>
      </c>
      <c r="H7" s="38">
        <f>'MOKINIŲ Skaičius'!X7</f>
        <v>0</v>
      </c>
      <c r="I7" s="112">
        <f t="shared" si="1"/>
        <v>-7.4951000000000008</v>
      </c>
      <c r="J7" s="113">
        <f>I7*J2</f>
        <v>-8269.5686829999995</v>
      </c>
      <c r="K7" s="49">
        <f>J7*K2</f>
        <v>-496.17412097999994</v>
      </c>
      <c r="L7" s="397">
        <f>J7*L2</f>
        <v>-7773.3945620199993</v>
      </c>
      <c r="M7" s="113">
        <f>M4*I7</f>
        <v>-47.219130000000007</v>
      </c>
      <c r="N7" s="32">
        <v>0</v>
      </c>
      <c r="O7" s="32">
        <v>0</v>
      </c>
      <c r="P7" s="32">
        <v>0</v>
      </c>
      <c r="Q7" s="32">
        <v>0</v>
      </c>
      <c r="R7" s="55">
        <f t="shared" si="2"/>
        <v>-47.219130000000007</v>
      </c>
      <c r="S7" s="113">
        <f t="shared" si="3"/>
        <v>-5540.1491847480902</v>
      </c>
      <c r="T7" s="49">
        <f t="shared" si="4"/>
        <v>-1717.4462472719079</v>
      </c>
      <c r="U7" s="49">
        <f>U4*E7</f>
        <v>-326.2</v>
      </c>
      <c r="V7" s="49">
        <f>V4*E7</f>
        <v>-48.580000000000005</v>
      </c>
      <c r="W7" s="49">
        <f>W4*I7</f>
        <v>-47.219130000000007</v>
      </c>
      <c r="X7" s="50">
        <f>X4*E7</f>
        <v>-93.8</v>
      </c>
      <c r="Y7" s="51">
        <f t="shared" si="5"/>
        <v>-7773.3945620199984</v>
      </c>
      <c r="Z7" s="52">
        <f t="shared" si="6"/>
        <v>-7257.595432019999</v>
      </c>
      <c r="AA7" s="52">
        <f t="shared" si="7"/>
        <v>-515.79912999999999</v>
      </c>
      <c r="AB7" s="40"/>
    </row>
    <row r="8" spans="1:28" x14ac:dyDescent="0.2">
      <c r="A8" s="30" t="s">
        <v>19</v>
      </c>
      <c r="B8" s="43">
        <f>'MOKINIŲ Skaičius'!R8</f>
        <v>6</v>
      </c>
      <c r="C8" s="41">
        <f>'MOKINIŲ Skaičius'!S8</f>
        <v>0</v>
      </c>
      <c r="D8" s="42">
        <f>'MOKINIŲ Skaičius'!T8</f>
        <v>0</v>
      </c>
      <c r="E8" s="44">
        <f t="shared" si="0"/>
        <v>6</v>
      </c>
      <c r="F8" s="45">
        <f>'MOKINIŲ Skaičius'!V8</f>
        <v>4.3865999999999978</v>
      </c>
      <c r="G8" s="46">
        <f>'MOKINIŲ Skaičius'!W8</f>
        <v>0</v>
      </c>
      <c r="H8" s="47">
        <f>'MOKINIŲ Skaičius'!X8</f>
        <v>0</v>
      </c>
      <c r="I8" s="114">
        <f t="shared" si="1"/>
        <v>4.3865999999999978</v>
      </c>
      <c r="J8" s="115">
        <f>I8*J2</f>
        <v>4839.8673779999972</v>
      </c>
      <c r="K8" s="116">
        <f>J8*K2</f>
        <v>290.3920426799998</v>
      </c>
      <c r="L8" s="398">
        <f>J8*L2</f>
        <v>4549.4753353199967</v>
      </c>
      <c r="M8" s="113">
        <f>M4*I8</f>
        <v>27.635579999999987</v>
      </c>
      <c r="N8" s="32">
        <v>0</v>
      </c>
      <c r="O8" s="32">
        <v>0</v>
      </c>
      <c r="P8" s="32">
        <v>0</v>
      </c>
      <c r="Q8" s="32">
        <v>0</v>
      </c>
      <c r="R8" s="55">
        <f t="shared" si="2"/>
        <v>27.635579999999987</v>
      </c>
      <c r="S8" s="113">
        <f t="shared" si="3"/>
        <v>3298.4883628396919</v>
      </c>
      <c r="T8" s="49">
        <f t="shared" si="4"/>
        <v>1022.5313924803045</v>
      </c>
      <c r="U8" s="49">
        <f>U4*E8</f>
        <v>139.80000000000001</v>
      </c>
      <c r="V8" s="49">
        <f>V4*E8</f>
        <v>20.82</v>
      </c>
      <c r="W8" s="49">
        <f>W4*I8</f>
        <v>27.635579999999987</v>
      </c>
      <c r="X8" s="50">
        <f>X4*E8</f>
        <v>40.200000000000003</v>
      </c>
      <c r="Y8" s="51">
        <f t="shared" si="5"/>
        <v>4549.4753353199958</v>
      </c>
      <c r="Z8" s="52">
        <f t="shared" si="6"/>
        <v>4321.0197553199969</v>
      </c>
      <c r="AA8" s="52">
        <f t="shared" si="7"/>
        <v>228.45558</v>
      </c>
      <c r="AB8" s="40"/>
    </row>
    <row r="9" spans="1:28" x14ac:dyDescent="0.2">
      <c r="A9" s="30" t="s">
        <v>20</v>
      </c>
      <c r="B9" s="43">
        <f>'MOKINIŲ Skaičius'!R9</f>
        <v>9</v>
      </c>
      <c r="C9" s="41">
        <f>'MOKINIŲ Skaičius'!S9</f>
        <v>0</v>
      </c>
      <c r="D9" s="42">
        <f>'MOKINIŲ Skaičius'!T9</f>
        <v>0</v>
      </c>
      <c r="E9" s="44">
        <f t="shared" si="0"/>
        <v>9</v>
      </c>
      <c r="F9" s="45">
        <f>'MOKINIŲ Skaičius'!V9</f>
        <v>6.2171999999999983</v>
      </c>
      <c r="G9" s="46">
        <f>'MOKINIŲ Skaičius'!W9</f>
        <v>0</v>
      </c>
      <c r="H9" s="47">
        <f>'MOKINIŲ Skaičius'!X9</f>
        <v>0</v>
      </c>
      <c r="I9" s="114">
        <f t="shared" si="1"/>
        <v>6.2171999999999983</v>
      </c>
      <c r="J9" s="115">
        <f>I9*J2</f>
        <v>6859.6232759999975</v>
      </c>
      <c r="K9" s="116">
        <f>J9*K2</f>
        <v>411.57739655999984</v>
      </c>
      <c r="L9" s="398">
        <f>J9*L2</f>
        <v>6448.0458794399974</v>
      </c>
      <c r="M9" s="113">
        <f>M4*I9</f>
        <v>39.168359999999986</v>
      </c>
      <c r="N9" s="32">
        <v>0</v>
      </c>
      <c r="O9" s="32">
        <v>0</v>
      </c>
      <c r="P9" s="32">
        <v>0</v>
      </c>
      <c r="Q9" s="32">
        <v>0</v>
      </c>
      <c r="R9" s="55">
        <f t="shared" si="2"/>
        <v>39.168359999999986</v>
      </c>
      <c r="S9" s="113">
        <f t="shared" si="3"/>
        <v>4662.3263507175552</v>
      </c>
      <c r="T9" s="49">
        <f t="shared" si="4"/>
        <v>1445.3211687224421</v>
      </c>
      <c r="U9" s="49">
        <f>U4*E9</f>
        <v>209.70000000000002</v>
      </c>
      <c r="V9" s="49">
        <f>V4*E9</f>
        <v>31.23</v>
      </c>
      <c r="W9" s="49">
        <f>W4*I9</f>
        <v>39.168359999999986</v>
      </c>
      <c r="X9" s="50">
        <f>X4*E9</f>
        <v>60.300000000000004</v>
      </c>
      <c r="Y9" s="51">
        <f t="shared" si="5"/>
        <v>6448.0458794399965</v>
      </c>
      <c r="Z9" s="52">
        <f t="shared" si="6"/>
        <v>6107.6475194399973</v>
      </c>
      <c r="AA9" s="52">
        <f t="shared" si="7"/>
        <v>340.39836000000003</v>
      </c>
      <c r="AB9" s="40"/>
    </row>
    <row r="10" spans="1:28" x14ac:dyDescent="0.2">
      <c r="A10" s="30" t="s">
        <v>21</v>
      </c>
      <c r="B10" s="31">
        <f>'MOKINIŲ Skaičius'!R10</f>
        <v>-2</v>
      </c>
      <c r="C10" s="49">
        <f>'MOKINIŲ Skaičius'!S10</f>
        <v>0</v>
      </c>
      <c r="D10" s="50">
        <f>'MOKINIŲ Skaičius'!T10</f>
        <v>0</v>
      </c>
      <c r="E10" s="51">
        <f t="shared" si="0"/>
        <v>-2</v>
      </c>
      <c r="F10" s="36">
        <f>'MOKINIŲ Skaičius'!V10</f>
        <v>-1.8652000000000015</v>
      </c>
      <c r="G10" s="37">
        <f>'MOKINIŲ Skaičius'!W10</f>
        <v>0</v>
      </c>
      <c r="H10" s="38">
        <f>'MOKINIŲ Skaičius'!X10</f>
        <v>0</v>
      </c>
      <c r="I10" s="112">
        <f t="shared" si="1"/>
        <v>-1.8652000000000015</v>
      </c>
      <c r="J10" s="113">
        <f>I10*J2</f>
        <v>-2057.9311160000016</v>
      </c>
      <c r="K10" s="49">
        <f>J10*K2</f>
        <v>-123.47586696000009</v>
      </c>
      <c r="L10" s="397">
        <f>J10*L2</f>
        <v>-1934.4552490400013</v>
      </c>
      <c r="M10" s="113">
        <f>M4*I10</f>
        <v>-11.750760000000009</v>
      </c>
      <c r="N10" s="32">
        <v>0</v>
      </c>
      <c r="O10" s="32">
        <v>0</v>
      </c>
      <c r="P10" s="32">
        <v>0</v>
      </c>
      <c r="Q10" s="32">
        <v>0</v>
      </c>
      <c r="R10" s="55">
        <f t="shared" si="2"/>
        <v>-11.750760000000009</v>
      </c>
      <c r="S10" s="113">
        <f t="shared" si="3"/>
        <v>-1416.6141137709933</v>
      </c>
      <c r="T10" s="49">
        <f t="shared" si="4"/>
        <v>-439.1503752690079</v>
      </c>
      <c r="U10" s="49">
        <f>U4*E10</f>
        <v>-46.6</v>
      </c>
      <c r="V10" s="49">
        <f>V4*E10</f>
        <v>-6.94</v>
      </c>
      <c r="W10" s="49">
        <f>W4*I10</f>
        <v>-11.750760000000009</v>
      </c>
      <c r="X10" s="50">
        <f>X4*E10</f>
        <v>-13.4</v>
      </c>
      <c r="Y10" s="51">
        <f t="shared" si="5"/>
        <v>-1934.455249040001</v>
      </c>
      <c r="Z10" s="40">
        <f t="shared" si="6"/>
        <v>-1855.7644890400013</v>
      </c>
      <c r="AA10" s="52">
        <f t="shared" si="7"/>
        <v>-78.690760000000012</v>
      </c>
      <c r="AB10" s="40"/>
    </row>
    <row r="11" spans="1:28" x14ac:dyDescent="0.2">
      <c r="A11" s="30" t="s">
        <v>22</v>
      </c>
      <c r="B11" s="31">
        <f>'MOKINIŲ Skaičius'!R11</f>
        <v>0</v>
      </c>
      <c r="C11" s="49">
        <f>'MOKINIŲ Skaičius'!S11</f>
        <v>0</v>
      </c>
      <c r="D11" s="50">
        <f>'MOKINIŲ Skaičius'!T11</f>
        <v>0</v>
      </c>
      <c r="E11" s="51">
        <f t="shared" si="0"/>
        <v>0</v>
      </c>
      <c r="F11" s="36">
        <f>'MOKINIŲ Skaičius'!V11</f>
        <v>0</v>
      </c>
      <c r="G11" s="37">
        <f>'MOKINIŲ Skaičius'!W11</f>
        <v>0</v>
      </c>
      <c r="H11" s="38">
        <f>'MOKINIŲ Skaičius'!X11</f>
        <v>0</v>
      </c>
      <c r="I11" s="112">
        <f t="shared" si="1"/>
        <v>0</v>
      </c>
      <c r="J11" s="113">
        <f>I11*J2</f>
        <v>0</v>
      </c>
      <c r="K11" s="49">
        <f>J11*K2</f>
        <v>0</v>
      </c>
      <c r="L11" s="397">
        <f>J11*L2</f>
        <v>0</v>
      </c>
      <c r="M11" s="113">
        <f>M4*I11</f>
        <v>0</v>
      </c>
      <c r="N11" s="32">
        <v>0</v>
      </c>
      <c r="O11" s="32">
        <v>0</v>
      </c>
      <c r="P11" s="32">
        <v>0</v>
      </c>
      <c r="Q11" s="32">
        <v>0</v>
      </c>
      <c r="R11" s="55">
        <f t="shared" si="2"/>
        <v>0</v>
      </c>
      <c r="S11" s="113">
        <f t="shared" si="3"/>
        <v>0</v>
      </c>
      <c r="T11" s="49">
        <f t="shared" si="4"/>
        <v>0</v>
      </c>
      <c r="U11" s="49">
        <f>U4*E11</f>
        <v>0</v>
      </c>
      <c r="V11" s="49">
        <f>V4*E11</f>
        <v>0</v>
      </c>
      <c r="W11" s="49">
        <f>W4*I11</f>
        <v>0</v>
      </c>
      <c r="X11" s="50">
        <f>X4*E11</f>
        <v>0</v>
      </c>
      <c r="Y11" s="51">
        <f t="shared" si="5"/>
        <v>0</v>
      </c>
      <c r="Z11" s="40">
        <f t="shared" si="6"/>
        <v>0</v>
      </c>
      <c r="AA11" s="52">
        <f t="shared" si="7"/>
        <v>0</v>
      </c>
      <c r="AB11" s="40"/>
    </row>
    <row r="12" spans="1:28" x14ac:dyDescent="0.2">
      <c r="A12" s="30" t="s">
        <v>23</v>
      </c>
      <c r="B12" s="31">
        <f>'MOKINIŲ Skaičius'!R12</f>
        <v>6</v>
      </c>
      <c r="C12" s="49">
        <f>'MOKINIŲ Skaičius'!S12</f>
        <v>0</v>
      </c>
      <c r="D12" s="50">
        <f>'MOKINIŲ Skaičius'!T12</f>
        <v>0</v>
      </c>
      <c r="E12" s="51">
        <f t="shared" si="0"/>
        <v>6</v>
      </c>
      <c r="F12" s="36">
        <f>'MOKINIŲ Skaičius'!V12</f>
        <v>5.5266000000000002</v>
      </c>
      <c r="G12" s="37">
        <f>'MOKINIŲ Skaičius'!W12</f>
        <v>0</v>
      </c>
      <c r="H12" s="38">
        <f>'MOKINIŲ Skaičius'!X12</f>
        <v>0</v>
      </c>
      <c r="I12" s="112">
        <f t="shared" si="1"/>
        <v>5.5266000000000002</v>
      </c>
      <c r="J12" s="113">
        <f>I12*J2</f>
        <v>6097.6635779999997</v>
      </c>
      <c r="K12" s="49">
        <f>J12*K2</f>
        <v>365.85981467999994</v>
      </c>
      <c r="L12" s="397">
        <f>J12*L2</f>
        <v>5731.8037633199992</v>
      </c>
      <c r="M12" s="113">
        <f>M4*I12</f>
        <v>34.81758</v>
      </c>
      <c r="N12" s="32">
        <v>0</v>
      </c>
      <c r="O12" s="32">
        <v>0</v>
      </c>
      <c r="P12" s="32">
        <v>0</v>
      </c>
      <c r="Q12" s="32">
        <v>0</v>
      </c>
      <c r="R12" s="55">
        <f t="shared" si="2"/>
        <v>34.81758</v>
      </c>
      <c r="S12" s="113">
        <f t="shared" si="3"/>
        <v>4211.4398345954196</v>
      </c>
      <c r="T12" s="49">
        <f t="shared" si="4"/>
        <v>1305.54634872458</v>
      </c>
      <c r="U12" s="49">
        <f>U4*E12</f>
        <v>139.80000000000001</v>
      </c>
      <c r="V12" s="49">
        <f>V4*E12</f>
        <v>20.82</v>
      </c>
      <c r="W12" s="49">
        <f>W4*I12</f>
        <v>34.81758</v>
      </c>
      <c r="X12" s="50">
        <f>X4*E12</f>
        <v>40.200000000000003</v>
      </c>
      <c r="Y12" s="51">
        <f t="shared" si="5"/>
        <v>5752.6237633199989</v>
      </c>
      <c r="Z12" s="40">
        <f t="shared" si="6"/>
        <v>5516.9861833199993</v>
      </c>
      <c r="AA12" s="52">
        <f>X12+W12+U12</f>
        <v>214.81758000000002</v>
      </c>
      <c r="AB12" s="40"/>
    </row>
    <row r="13" spans="1:28" x14ac:dyDescent="0.2">
      <c r="A13" s="30" t="s">
        <v>24</v>
      </c>
      <c r="B13" s="31">
        <f>'MOKINIŲ Skaičius'!R13</f>
        <v>7</v>
      </c>
      <c r="C13" s="49">
        <f>'MOKINIŲ Skaičius'!S13</f>
        <v>0</v>
      </c>
      <c r="D13" s="50">
        <f>'MOKINIŲ Skaičius'!T13</f>
        <v>0</v>
      </c>
      <c r="E13" s="51">
        <f t="shared" si="0"/>
        <v>7</v>
      </c>
      <c r="F13" s="36">
        <f>'MOKINIŲ Skaičius'!V13</f>
        <v>6.4476999999999993</v>
      </c>
      <c r="G13" s="37">
        <f>'MOKINIŲ Skaičius'!W13</f>
        <v>0</v>
      </c>
      <c r="H13" s="38">
        <f>'MOKINIŲ Skaičius'!X13</f>
        <v>0</v>
      </c>
      <c r="I13" s="112">
        <f t="shared" si="1"/>
        <v>6.4476999999999993</v>
      </c>
      <c r="J13" s="113">
        <f>I13*J2</f>
        <v>7113.9408409999987</v>
      </c>
      <c r="K13" s="49">
        <f>J13*K2</f>
        <v>426.83645045999992</v>
      </c>
      <c r="L13" s="397">
        <f>J13*L2</f>
        <v>6687.1043905399983</v>
      </c>
      <c r="M13" s="113">
        <f>M4*I13</f>
        <v>40.620509999999996</v>
      </c>
      <c r="N13" s="32">
        <v>0</v>
      </c>
      <c r="O13" s="32">
        <v>0</v>
      </c>
      <c r="P13" s="32">
        <v>0</v>
      </c>
      <c r="Q13" s="32">
        <v>0</v>
      </c>
      <c r="R13" s="55">
        <f t="shared" si="2"/>
        <v>40.620509999999996</v>
      </c>
      <c r="S13" s="113">
        <f t="shared" si="3"/>
        <v>4894.8044889618304</v>
      </c>
      <c r="T13" s="49">
        <f t="shared" si="4"/>
        <v>1517.3893915781675</v>
      </c>
      <c r="U13" s="49">
        <f>U4*E13</f>
        <v>163.1</v>
      </c>
      <c r="V13" s="49">
        <f>V4*E13</f>
        <v>24.290000000000003</v>
      </c>
      <c r="W13" s="49">
        <f>I13*W4</f>
        <v>40.620509999999996</v>
      </c>
      <c r="X13" s="50">
        <f>X4*E13</f>
        <v>46.9</v>
      </c>
      <c r="Y13" s="51">
        <f t="shared" si="5"/>
        <v>6687.1043905399974</v>
      </c>
      <c r="Z13" s="40">
        <f t="shared" si="6"/>
        <v>6412.1938805399986</v>
      </c>
      <c r="AA13" s="52">
        <f t="shared" ref="AA13:AA38" si="8">X13+W13+V13+U13</f>
        <v>274.91050999999999</v>
      </c>
      <c r="AB13" s="40"/>
    </row>
    <row r="14" spans="1:28" x14ac:dyDescent="0.2">
      <c r="A14" s="30" t="s">
        <v>25</v>
      </c>
      <c r="B14" s="31">
        <f>'MOKINIŲ Skaičius'!R14</f>
        <v>6</v>
      </c>
      <c r="C14" s="49">
        <f>'MOKINIŲ Skaičius'!S14</f>
        <v>0</v>
      </c>
      <c r="D14" s="50">
        <f>'MOKINIŲ Skaičius'!T14</f>
        <v>0</v>
      </c>
      <c r="E14" s="51">
        <f t="shared" si="0"/>
        <v>6</v>
      </c>
      <c r="F14" s="36">
        <f>'MOKINIŲ Skaičius'!V14</f>
        <v>6.1713999999999984</v>
      </c>
      <c r="G14" s="37">
        <f>'MOKINIŲ Skaičius'!W14</f>
        <v>0</v>
      </c>
      <c r="H14" s="38">
        <f>'MOKINIŲ Skaičius'!X14</f>
        <v>0</v>
      </c>
      <c r="I14" s="112">
        <f t="shared" si="1"/>
        <v>6.1713999999999984</v>
      </c>
      <c r="J14" s="113">
        <f>I14*J2</f>
        <v>6809.090761999998</v>
      </c>
      <c r="K14" s="49">
        <f>J14*K2</f>
        <v>408.54544571999986</v>
      </c>
      <c r="L14" s="397">
        <f>J14*L2</f>
        <v>6400.5453162799977</v>
      </c>
      <c r="M14" s="113">
        <f>M4*I14</f>
        <v>38.879819999999988</v>
      </c>
      <c r="N14" s="32">
        <v>0</v>
      </c>
      <c r="O14" s="32">
        <v>0</v>
      </c>
      <c r="P14" s="32">
        <v>0</v>
      </c>
      <c r="Q14" s="32">
        <v>0</v>
      </c>
      <c r="R14" s="55">
        <f t="shared" si="2"/>
        <v>38.879819999999988</v>
      </c>
      <c r="S14" s="113">
        <f t="shared" si="3"/>
        <v>4702.9354933435097</v>
      </c>
      <c r="T14" s="49">
        <f t="shared" si="4"/>
        <v>1457.9100029364879</v>
      </c>
      <c r="U14" s="49">
        <f>E14*U4</f>
        <v>139.80000000000001</v>
      </c>
      <c r="V14" s="49">
        <f>V4*E14</f>
        <v>20.82</v>
      </c>
      <c r="W14" s="49">
        <f>W4*I14</f>
        <v>38.879819999999988</v>
      </c>
      <c r="X14" s="50">
        <f>X4*E14</f>
        <v>40.200000000000003</v>
      </c>
      <c r="Y14" s="51">
        <f t="shared" si="5"/>
        <v>6400.5453162799977</v>
      </c>
      <c r="Z14" s="40">
        <f t="shared" si="6"/>
        <v>6160.8454962799979</v>
      </c>
      <c r="AA14" s="52">
        <f t="shared" si="8"/>
        <v>239.69981999999999</v>
      </c>
      <c r="AB14" s="40"/>
    </row>
    <row r="15" spans="1:28" x14ac:dyDescent="0.2">
      <c r="A15" s="30" t="s">
        <v>26</v>
      </c>
      <c r="B15" s="31">
        <f>'MOKINIŲ Skaičius'!R15</f>
        <v>2</v>
      </c>
      <c r="C15" s="49">
        <f>'MOKINIŲ Skaičius'!S15</f>
        <v>0</v>
      </c>
      <c r="D15" s="50">
        <f>'MOKINIŲ Skaičius'!T15</f>
        <v>0</v>
      </c>
      <c r="E15" s="51">
        <f t="shared" si="0"/>
        <v>2</v>
      </c>
      <c r="F15" s="36">
        <f>'MOKINIŲ Skaičius'!V15</f>
        <v>1.8422000000000001</v>
      </c>
      <c r="G15" s="37">
        <f>'MOKINIŲ Skaičius'!W15</f>
        <v>0</v>
      </c>
      <c r="H15" s="38">
        <f>'MOKINIŲ Skaičius'!X15</f>
        <v>0</v>
      </c>
      <c r="I15" s="112">
        <f t="shared" si="1"/>
        <v>1.8422000000000001</v>
      </c>
      <c r="J15" s="113">
        <f>I15*J2</f>
        <v>2032.5545259999999</v>
      </c>
      <c r="K15" s="49">
        <f>J15*K2</f>
        <v>121.95327155999999</v>
      </c>
      <c r="L15" s="397">
        <f>J15*L2</f>
        <v>1910.6012544399998</v>
      </c>
      <c r="M15" s="113">
        <f>M4*I15</f>
        <v>11.60586</v>
      </c>
      <c r="N15" s="32">
        <v>0</v>
      </c>
      <c r="O15" s="32">
        <v>0</v>
      </c>
      <c r="P15" s="32">
        <v>0</v>
      </c>
      <c r="Q15" s="32">
        <v>0</v>
      </c>
      <c r="R15" s="55">
        <f t="shared" si="2"/>
        <v>11.60586</v>
      </c>
      <c r="S15" s="113">
        <f t="shared" si="3"/>
        <v>1398.5155682748091</v>
      </c>
      <c r="T15" s="49">
        <f t="shared" si="4"/>
        <v>433.53982616519079</v>
      </c>
      <c r="U15" s="49">
        <f>U4*E15</f>
        <v>46.6</v>
      </c>
      <c r="V15" s="49">
        <f>V4*E15</f>
        <v>6.94</v>
      </c>
      <c r="W15" s="49">
        <f>W4*I15</f>
        <v>11.60586</v>
      </c>
      <c r="X15" s="50">
        <f>X4*E15</f>
        <v>13.4</v>
      </c>
      <c r="Y15" s="51">
        <f t="shared" si="5"/>
        <v>1910.6012544399998</v>
      </c>
      <c r="Z15" s="40">
        <f t="shared" si="6"/>
        <v>1832.0553944399999</v>
      </c>
      <c r="AA15" s="52">
        <f t="shared" si="8"/>
        <v>78.545860000000005</v>
      </c>
      <c r="AB15" s="40"/>
    </row>
    <row r="16" spans="1:28" x14ac:dyDescent="0.2">
      <c r="A16" s="30" t="s">
        <v>27</v>
      </c>
      <c r="B16" s="31">
        <f>'MOKINIŲ Skaičius'!R16</f>
        <v>0</v>
      </c>
      <c r="C16" s="49">
        <f>'MOKINIŲ Skaičius'!S16</f>
        <v>0</v>
      </c>
      <c r="D16" s="50">
        <f>'MOKINIŲ Skaičius'!T16</f>
        <v>0</v>
      </c>
      <c r="E16" s="51">
        <f t="shared" si="0"/>
        <v>0</v>
      </c>
      <c r="F16" s="36">
        <f>'MOKINIŲ Skaičius'!V16</f>
        <v>0</v>
      </c>
      <c r="G16" s="37">
        <f>'MOKINIŲ Skaičius'!W16</f>
        <v>0</v>
      </c>
      <c r="H16" s="38">
        <f>'MOKINIŲ Skaičius'!X16</f>
        <v>0</v>
      </c>
      <c r="I16" s="112">
        <f t="shared" si="1"/>
        <v>0</v>
      </c>
      <c r="J16" s="113">
        <f>I16*J2</f>
        <v>0</v>
      </c>
      <c r="K16" s="49">
        <f>J16*K2</f>
        <v>0</v>
      </c>
      <c r="L16" s="397">
        <f>J16*L2</f>
        <v>0</v>
      </c>
      <c r="M16" s="113">
        <f>M4*I16</f>
        <v>0</v>
      </c>
      <c r="N16" s="32">
        <v>0</v>
      </c>
      <c r="O16" s="32">
        <v>0</v>
      </c>
      <c r="P16" s="32">
        <v>0</v>
      </c>
      <c r="Q16" s="32">
        <v>0</v>
      </c>
      <c r="R16" s="55">
        <f t="shared" si="2"/>
        <v>0</v>
      </c>
      <c r="S16" s="113">
        <f t="shared" si="3"/>
        <v>0</v>
      </c>
      <c r="T16" s="49">
        <f t="shared" si="4"/>
        <v>0</v>
      </c>
      <c r="U16" s="49">
        <f>E16*U4</f>
        <v>0</v>
      </c>
      <c r="V16" s="49">
        <f>V4*E16</f>
        <v>0</v>
      </c>
      <c r="W16" s="49">
        <f>W4*I16</f>
        <v>0</v>
      </c>
      <c r="X16" s="50">
        <f>X4*E16</f>
        <v>0</v>
      </c>
      <c r="Y16" s="51">
        <f t="shared" si="5"/>
        <v>0</v>
      </c>
      <c r="Z16" s="40">
        <f t="shared" si="6"/>
        <v>0</v>
      </c>
      <c r="AA16" s="52">
        <f t="shared" si="8"/>
        <v>0</v>
      </c>
      <c r="AB16" s="40"/>
    </row>
    <row r="17" spans="1:28" x14ac:dyDescent="0.2">
      <c r="A17" s="30" t="s">
        <v>28</v>
      </c>
      <c r="B17" s="31">
        <f>'MOKINIŲ Skaičius'!R17</f>
        <v>-2</v>
      </c>
      <c r="C17" s="49">
        <f>'MOKINIŲ Skaičius'!S17</f>
        <v>0</v>
      </c>
      <c r="D17" s="50">
        <f>'MOKINIŲ Skaičius'!T17</f>
        <v>0</v>
      </c>
      <c r="E17" s="51">
        <f t="shared" si="0"/>
        <v>-2</v>
      </c>
      <c r="F17" s="36">
        <f>'MOKINIŲ Skaičius'!V17</f>
        <v>-3.1792999999999996</v>
      </c>
      <c r="G17" s="37">
        <f>'MOKINIŲ Skaičius'!W17</f>
        <v>0</v>
      </c>
      <c r="H17" s="38">
        <f>'MOKINIŲ Skaičius'!X17</f>
        <v>0</v>
      </c>
      <c r="I17" s="112">
        <f t="shared" si="1"/>
        <v>-3.1792999999999996</v>
      </c>
      <c r="J17" s="113">
        <f>I17*J2</f>
        <v>-3507.8170689999993</v>
      </c>
      <c r="K17" s="49">
        <f>J17*K2</f>
        <v>-210.46902413999996</v>
      </c>
      <c r="L17" s="397">
        <f>J17*L2</f>
        <v>-3297.3480448599989</v>
      </c>
      <c r="M17" s="113">
        <f>M4*I17</f>
        <v>-20.029589999999995</v>
      </c>
      <c r="N17" s="49">
        <f>N4*C17</f>
        <v>0</v>
      </c>
      <c r="O17" s="49">
        <f>O4*C17</f>
        <v>0</v>
      </c>
      <c r="P17" s="49">
        <f>P4*C17</f>
        <v>0</v>
      </c>
      <c r="Q17" s="49">
        <v>0</v>
      </c>
      <c r="R17" s="55">
        <f t="shared" si="2"/>
        <v>-20.029589999999995</v>
      </c>
      <c r="S17" s="113">
        <f t="shared" si="3"/>
        <v>-2450.6705762290067</v>
      </c>
      <c r="T17" s="49">
        <f t="shared" si="4"/>
        <v>-759.70787863099201</v>
      </c>
      <c r="U17" s="49">
        <f>E17*U4</f>
        <v>-46.6</v>
      </c>
      <c r="V17" s="49">
        <f>V4*E17</f>
        <v>-6.94</v>
      </c>
      <c r="W17" s="49">
        <f>W4*I17</f>
        <v>-20.029589999999995</v>
      </c>
      <c r="X17" s="50">
        <f>X4*E17</f>
        <v>-13.4</v>
      </c>
      <c r="Y17" s="51">
        <f t="shared" si="5"/>
        <v>-3297.3480448599989</v>
      </c>
      <c r="Z17" s="40">
        <f t="shared" si="6"/>
        <v>-3210.3784548599988</v>
      </c>
      <c r="AA17" s="52">
        <f t="shared" si="8"/>
        <v>-86.969589999999997</v>
      </c>
      <c r="AB17" s="40"/>
    </row>
    <row r="18" spans="1:28" x14ac:dyDescent="0.2">
      <c r="A18" s="30" t="s">
        <v>29</v>
      </c>
      <c r="B18" s="31">
        <f>'MOKINIŲ Skaičius'!R18</f>
        <v>1</v>
      </c>
      <c r="C18" s="49">
        <f>'MOKINIŲ Skaičius'!S18</f>
        <v>-5</v>
      </c>
      <c r="D18" s="50">
        <f>'MOKINIŲ Skaičius'!T18</f>
        <v>0</v>
      </c>
      <c r="E18" s="51">
        <f t="shared" si="0"/>
        <v>-4</v>
      </c>
      <c r="F18" s="36">
        <f>'MOKINIŲ Skaičius'!V18</f>
        <v>9.6579999999999977</v>
      </c>
      <c r="G18" s="37">
        <f>'MOKINIŲ Skaičius'!W18</f>
        <v>-26.666110000000003</v>
      </c>
      <c r="H18" s="38">
        <f>'MOKINIŲ Skaičius'!X18</f>
        <v>0</v>
      </c>
      <c r="I18" s="112">
        <f t="shared" si="1"/>
        <v>-17.008110000000006</v>
      </c>
      <c r="J18" s="113">
        <f>I18*J2</f>
        <v>-18765.558006300005</v>
      </c>
      <c r="K18" s="49">
        <f>J18*K2</f>
        <v>-1125.9334803780002</v>
      </c>
      <c r="L18" s="397">
        <f>J18*L2</f>
        <v>-17639.624525922005</v>
      </c>
      <c r="M18" s="113">
        <f>M4*I18</f>
        <v>-107.15109300000003</v>
      </c>
      <c r="N18" s="49">
        <f>N4*C18</f>
        <v>-9.65</v>
      </c>
      <c r="O18" s="49">
        <f>O4*C18</f>
        <v>-6.35</v>
      </c>
      <c r="P18" s="49">
        <f>P4*C18</f>
        <v>-6.35</v>
      </c>
      <c r="Q18" s="49">
        <v>0</v>
      </c>
      <c r="R18" s="55">
        <f t="shared" si="2"/>
        <v>-129.50109300000003</v>
      </c>
      <c r="S18" s="113">
        <f t="shared" si="3"/>
        <v>-13281.369032764887</v>
      </c>
      <c r="T18" s="49">
        <f t="shared" si="4"/>
        <v>-4117.2244001571153</v>
      </c>
      <c r="U18" s="49">
        <f>E18*U4</f>
        <v>-93.2</v>
      </c>
      <c r="V18" s="49">
        <f>V4*E18</f>
        <v>-13.88</v>
      </c>
      <c r="W18" s="49">
        <f>W4*I18</f>
        <v>-107.15109300000003</v>
      </c>
      <c r="X18" s="50">
        <f>X4*E18</f>
        <v>-26.8</v>
      </c>
      <c r="Y18" s="51">
        <f t="shared" si="5"/>
        <v>-17639.624525922005</v>
      </c>
      <c r="Z18" s="40">
        <f t="shared" si="6"/>
        <v>-17398.593432922004</v>
      </c>
      <c r="AA18" s="52">
        <f t="shared" si="8"/>
        <v>-241.03109300000006</v>
      </c>
      <c r="AB18" s="40"/>
    </row>
    <row r="19" spans="1:28" x14ac:dyDescent="0.2">
      <c r="A19" s="30" t="s">
        <v>30</v>
      </c>
      <c r="B19" s="31">
        <f>'MOKINIŲ Skaičius'!R19</f>
        <v>0</v>
      </c>
      <c r="C19" s="49">
        <f>'MOKINIŲ Skaičius'!S19</f>
        <v>-79</v>
      </c>
      <c r="D19" s="50">
        <f>'MOKINIŲ Skaičius'!T19</f>
        <v>0</v>
      </c>
      <c r="E19" s="51">
        <f t="shared" si="0"/>
        <v>-79</v>
      </c>
      <c r="F19" s="36">
        <f>'MOKINIŲ Skaičius'!V19</f>
        <v>0</v>
      </c>
      <c r="G19" s="37">
        <f>'MOKINIŲ Skaičius'!W19</f>
        <v>-83.772099999999909</v>
      </c>
      <c r="H19" s="38">
        <f>'MOKINIŲ Skaičius'!X19</f>
        <v>0</v>
      </c>
      <c r="I19" s="112">
        <f t="shared" si="1"/>
        <v>-83.772099999999909</v>
      </c>
      <c r="J19" s="113">
        <f>I19*J2</f>
        <v>-92428.271092999901</v>
      </c>
      <c r="K19" s="49">
        <f>J19*K2</f>
        <v>-5545.6962655799935</v>
      </c>
      <c r="L19" s="397">
        <f>J19*L2</f>
        <v>-86882.5748274199</v>
      </c>
      <c r="M19" s="113">
        <f>M4*I19</f>
        <v>-527.76422999999943</v>
      </c>
      <c r="N19" s="49">
        <f>N4*C19</f>
        <v>-152.47</v>
      </c>
      <c r="O19" s="49">
        <f>O4*C19</f>
        <v>-100.33</v>
      </c>
      <c r="P19" s="49">
        <f>P4*C19</f>
        <v>-100.33</v>
      </c>
      <c r="Q19" s="49">
        <v>0</v>
      </c>
      <c r="R19" s="55">
        <f t="shared" si="2"/>
        <v>-880.89422999999954</v>
      </c>
      <c r="S19" s="113">
        <f t="shared" si="3"/>
        <v>-63901.282898793812</v>
      </c>
      <c r="T19" s="49">
        <f t="shared" si="4"/>
        <v>-19809.397698626082</v>
      </c>
      <c r="U19" s="49">
        <f>E19*U4</f>
        <v>-1840.7</v>
      </c>
      <c r="V19" s="49">
        <f>E19*V4</f>
        <v>-274.13</v>
      </c>
      <c r="W19" s="49">
        <f>W4*I19</f>
        <v>-527.76422999999943</v>
      </c>
      <c r="X19" s="50">
        <f>X4*E19</f>
        <v>-529.30000000000007</v>
      </c>
      <c r="Y19" s="51">
        <f t="shared" si="5"/>
        <v>-86882.5748274199</v>
      </c>
      <c r="Z19" s="40">
        <f t="shared" si="6"/>
        <v>-83710.680597419894</v>
      </c>
      <c r="AA19" s="52">
        <f t="shared" si="8"/>
        <v>-3171.8942299999999</v>
      </c>
      <c r="AB19" s="40"/>
    </row>
    <row r="20" spans="1:28" x14ac:dyDescent="0.2">
      <c r="A20" s="30" t="s">
        <v>31</v>
      </c>
      <c r="B20" s="31">
        <f>'MOKINIŲ Skaičius'!R20</f>
        <v>0</v>
      </c>
      <c r="C20" s="49">
        <f>'MOKINIŲ Skaičius'!S20</f>
        <v>-24</v>
      </c>
      <c r="D20" s="50">
        <f>'MOKINIŲ Skaičius'!T20</f>
        <v>0</v>
      </c>
      <c r="E20" s="51">
        <f t="shared" si="0"/>
        <v>-24</v>
      </c>
      <c r="F20" s="36">
        <f>'MOKINIŲ Skaičius'!V20</f>
        <v>0</v>
      </c>
      <c r="G20" s="37">
        <f>'MOKINIŲ Skaičius'!W20</f>
        <v>-31.227700000000141</v>
      </c>
      <c r="H20" s="38">
        <f>'MOKINIŲ Skaičius'!X20</f>
        <v>0</v>
      </c>
      <c r="I20" s="112">
        <f t="shared" si="1"/>
        <v>-31.227700000000141</v>
      </c>
      <c r="J20" s="113">
        <f>I20*J2</f>
        <v>-34454.458241000153</v>
      </c>
      <c r="K20" s="49">
        <f>J20*K2</f>
        <v>-2067.2674944600089</v>
      </c>
      <c r="L20" s="397">
        <f>J20*L2</f>
        <v>-32387.190746540142</v>
      </c>
      <c r="M20" s="113">
        <f>M4*I20</f>
        <v>-196.73451000000088</v>
      </c>
      <c r="N20" s="49">
        <f>N4*C20</f>
        <v>-46.32</v>
      </c>
      <c r="O20" s="49">
        <f>O4*C20</f>
        <v>-30.48</v>
      </c>
      <c r="P20" s="49">
        <f>P4*C20</f>
        <v>-30.48</v>
      </c>
      <c r="Q20" s="49">
        <v>0</v>
      </c>
      <c r="R20" s="55">
        <f t="shared" si="2"/>
        <v>-304.01451000000088</v>
      </c>
      <c r="S20" s="113">
        <f t="shared" si="3"/>
        <v>-23959.676516442854</v>
      </c>
      <c r="T20" s="49">
        <f t="shared" si="4"/>
        <v>-7427.4997200972848</v>
      </c>
      <c r="U20" s="49">
        <f>E20*U4</f>
        <v>-559.20000000000005</v>
      </c>
      <c r="V20" s="49">
        <f>V4*E20</f>
        <v>-83.28</v>
      </c>
      <c r="W20" s="49">
        <f>W4*I20</f>
        <v>-196.73451000000088</v>
      </c>
      <c r="X20" s="50">
        <f>X4*E20</f>
        <v>-160.80000000000001</v>
      </c>
      <c r="Y20" s="51">
        <f t="shared" si="5"/>
        <v>-32387.190746540138</v>
      </c>
      <c r="Z20" s="40">
        <f t="shared" si="6"/>
        <v>-31387.176236540141</v>
      </c>
      <c r="AA20" s="52">
        <f t="shared" si="8"/>
        <v>-1000.0145100000009</v>
      </c>
      <c r="AB20" s="40"/>
    </row>
    <row r="21" spans="1:28" x14ac:dyDescent="0.2">
      <c r="A21" s="30" t="s">
        <v>32</v>
      </c>
      <c r="B21" s="31">
        <f>'MOKINIŲ Skaičius'!R21</f>
        <v>-3</v>
      </c>
      <c r="C21" s="49">
        <f>'MOKINIŲ Skaičius'!S21</f>
        <v>-8</v>
      </c>
      <c r="D21" s="50">
        <f>'MOKINIŲ Skaičius'!T21</f>
        <v>0</v>
      </c>
      <c r="E21" s="51">
        <f t="shared" si="0"/>
        <v>-11</v>
      </c>
      <c r="F21" s="36">
        <f>'MOKINIŲ Skaičius'!V21</f>
        <v>-2.7632999999999992</v>
      </c>
      <c r="G21" s="37">
        <f>'MOKINIŲ Skaičius'!W21</f>
        <v>-6.4900000000000091</v>
      </c>
      <c r="H21" s="38">
        <f>'MOKINIŲ Skaičius'!X21</f>
        <v>0</v>
      </c>
      <c r="I21" s="112">
        <f t="shared" si="1"/>
        <v>-9.2533000000000083</v>
      </c>
      <c r="J21" s="113">
        <f>I21*J2</f>
        <v>-10209.443489000008</v>
      </c>
      <c r="K21" s="49">
        <f>J21*K2</f>
        <v>-612.56660934000047</v>
      </c>
      <c r="L21" s="397">
        <f>J21*L2</f>
        <v>-9596.876879660007</v>
      </c>
      <c r="M21" s="113">
        <f>M4*I21</f>
        <v>-58.295790000000054</v>
      </c>
      <c r="N21" s="49">
        <f>N4*C21</f>
        <v>-15.44</v>
      </c>
      <c r="O21" s="49">
        <f>O4*C21</f>
        <v>-10.16</v>
      </c>
      <c r="P21" s="49">
        <f>P4*C21</f>
        <v>-10.16</v>
      </c>
      <c r="Q21" s="49">
        <v>0</v>
      </c>
      <c r="R21" s="55">
        <f t="shared" si="2"/>
        <v>-94.055790000000044</v>
      </c>
      <c r="S21" s="113">
        <f t="shared" si="3"/>
        <v>-7000.313808900768</v>
      </c>
      <c r="T21" s="49">
        <f t="shared" si="4"/>
        <v>-2170.0972807592379</v>
      </c>
      <c r="U21" s="49">
        <f>E21*U4</f>
        <v>-256.3</v>
      </c>
      <c r="V21" s="49">
        <f>V4*E21</f>
        <v>-38.17</v>
      </c>
      <c r="W21" s="49">
        <f>W4*I21</f>
        <v>-58.295790000000054</v>
      </c>
      <c r="X21" s="50">
        <f>X4*E21</f>
        <v>-73.7</v>
      </c>
      <c r="Y21" s="51">
        <f t="shared" si="5"/>
        <v>-9596.876879660007</v>
      </c>
      <c r="Z21" s="40">
        <f t="shared" si="6"/>
        <v>-9170.4110896600068</v>
      </c>
      <c r="AA21" s="52">
        <f t="shared" si="8"/>
        <v>-426.46579000000008</v>
      </c>
      <c r="AB21" s="40"/>
    </row>
    <row r="22" spans="1:28" x14ac:dyDescent="0.2">
      <c r="A22" s="30" t="s">
        <v>33</v>
      </c>
      <c r="B22" s="31">
        <f>'MOKINIŲ Skaičius'!R22</f>
        <v>0</v>
      </c>
      <c r="C22" s="49">
        <f>'MOKINIŲ Skaičius'!S22</f>
        <v>-4</v>
      </c>
      <c r="D22" s="50">
        <f>'MOKINIŲ Skaičius'!T22</f>
        <v>0</v>
      </c>
      <c r="E22" s="51">
        <f t="shared" si="0"/>
        <v>-4</v>
      </c>
      <c r="F22" s="36">
        <f>'MOKINIŲ Skaičius'!V22</f>
        <v>0</v>
      </c>
      <c r="G22" s="37">
        <f>'MOKINIŲ Skaičius'!W22</f>
        <v>24.357599999999991</v>
      </c>
      <c r="H22" s="38">
        <f>'MOKINIŲ Skaičius'!X22</f>
        <v>0</v>
      </c>
      <c r="I22" s="112">
        <f t="shared" si="1"/>
        <v>24.357599999999991</v>
      </c>
      <c r="J22" s="113">
        <f>I22*J2</f>
        <v>26874.470807999987</v>
      </c>
      <c r="K22" s="49">
        <f>J22*K2</f>
        <v>1612.4682484799991</v>
      </c>
      <c r="L22" s="397">
        <f>J22*L2</f>
        <v>25262.002559519988</v>
      </c>
      <c r="M22" s="113">
        <f>M4*I22</f>
        <v>153.45287999999994</v>
      </c>
      <c r="N22" s="49">
        <f>N4*C22</f>
        <v>-7.72</v>
      </c>
      <c r="O22" s="49">
        <f>O4*C22</f>
        <v>-5.08</v>
      </c>
      <c r="P22" s="49">
        <f>P4*C22</f>
        <v>-5.08</v>
      </c>
      <c r="Q22" s="49">
        <v>0</v>
      </c>
      <c r="R22" s="55">
        <f t="shared" si="2"/>
        <v>135.57287999999991</v>
      </c>
      <c r="S22" s="113">
        <f t="shared" si="3"/>
        <v>19269.030289709914</v>
      </c>
      <c r="T22" s="49">
        <f t="shared" si="4"/>
        <v>5973.3993898100734</v>
      </c>
      <c r="U22" s="49">
        <f>E22*U4</f>
        <v>-93.2</v>
      </c>
      <c r="V22" s="49">
        <f>V4*E22</f>
        <v>-13.88</v>
      </c>
      <c r="W22" s="49">
        <f>W4*I22</f>
        <v>153.45287999999994</v>
      </c>
      <c r="X22" s="50">
        <f>X4*E22</f>
        <v>-26.8</v>
      </c>
      <c r="Y22" s="51">
        <f t="shared" si="5"/>
        <v>25262.002559519988</v>
      </c>
      <c r="Z22" s="40">
        <f t="shared" si="6"/>
        <v>25242.429679519988</v>
      </c>
      <c r="AA22" s="52">
        <f t="shared" si="8"/>
        <v>19.572879999999941</v>
      </c>
      <c r="AB22" s="40"/>
    </row>
    <row r="23" spans="1:28" x14ac:dyDescent="0.2">
      <c r="A23" s="30" t="s">
        <v>34</v>
      </c>
      <c r="B23" s="31">
        <f>'MOKINIŲ Skaičius'!R23</f>
        <v>0</v>
      </c>
      <c r="C23" s="49">
        <f>'MOKINIŲ Skaičius'!S23</f>
        <v>19</v>
      </c>
      <c r="D23" s="50">
        <f>'MOKINIŲ Skaičius'!T23</f>
        <v>0</v>
      </c>
      <c r="E23" s="51">
        <f t="shared" si="0"/>
        <v>19</v>
      </c>
      <c r="F23" s="36">
        <f>'MOKINIŲ Skaičius'!V23</f>
        <v>0</v>
      </c>
      <c r="G23" s="37">
        <f>'MOKINIŲ Skaičius'!W23</f>
        <v>75.24860000000001</v>
      </c>
      <c r="H23" s="38">
        <f>'MOKINIŲ Skaičius'!X23</f>
        <v>0</v>
      </c>
      <c r="I23" s="112">
        <f t="shared" si="1"/>
        <v>75.24860000000001</v>
      </c>
      <c r="J23" s="113">
        <f>I23*J2</f>
        <v>83024.037838000004</v>
      </c>
      <c r="K23" s="49">
        <f>J23*K2</f>
        <v>4981.4422702800002</v>
      </c>
      <c r="L23" s="397">
        <f>J23*L2</f>
        <v>78042.595567719996</v>
      </c>
      <c r="M23" s="113">
        <f>M4*I23</f>
        <v>474.06618000000003</v>
      </c>
      <c r="N23" s="49">
        <f>N4*C23</f>
        <v>36.67</v>
      </c>
      <c r="O23" s="49">
        <f>O4*C23</f>
        <v>24.13</v>
      </c>
      <c r="P23" s="49">
        <f>P4*C23</f>
        <v>24.13</v>
      </c>
      <c r="Q23" s="49">
        <v>0</v>
      </c>
      <c r="R23" s="55">
        <f t="shared" si="2"/>
        <v>558.99618000000009</v>
      </c>
      <c r="S23" s="113">
        <f t="shared" si="3"/>
        <v>58727.175105129762</v>
      </c>
      <c r="T23" s="49">
        <f t="shared" si="4"/>
        <v>18205.424282590226</v>
      </c>
      <c r="U23" s="49">
        <f>E23*U4</f>
        <v>442.7</v>
      </c>
      <c r="V23" s="49">
        <f>V4*E23</f>
        <v>65.930000000000007</v>
      </c>
      <c r="W23" s="49">
        <f>W4*I23</f>
        <v>474.06618000000003</v>
      </c>
      <c r="X23" s="50">
        <f>X4*E23</f>
        <v>127.3</v>
      </c>
      <c r="Y23" s="51">
        <f t="shared" si="5"/>
        <v>78042.595567719982</v>
      </c>
      <c r="Z23" s="40">
        <f t="shared" si="6"/>
        <v>76932.599387719994</v>
      </c>
      <c r="AA23" s="52">
        <f t="shared" si="8"/>
        <v>1109.9961800000001</v>
      </c>
      <c r="AB23" s="40"/>
    </row>
    <row r="24" spans="1:28" x14ac:dyDescent="0.2">
      <c r="A24" s="30" t="s">
        <v>35</v>
      </c>
      <c r="B24" s="31">
        <f>'MOKINIŲ Skaičius'!R24</f>
        <v>-1</v>
      </c>
      <c r="C24" s="49">
        <f>'MOKINIŲ Skaičius'!S24</f>
        <v>-15</v>
      </c>
      <c r="D24" s="50">
        <f>'MOKINIŲ Skaičius'!T24</f>
        <v>0</v>
      </c>
      <c r="E24" s="51">
        <f t="shared" si="0"/>
        <v>-16</v>
      </c>
      <c r="F24" s="36">
        <f>'MOKINIŲ Skaičius'!V24</f>
        <v>-0.92110000000000092</v>
      </c>
      <c r="G24" s="37">
        <f>'MOKINIŲ Skaičius'!W24</f>
        <v>-9.0847999999999729</v>
      </c>
      <c r="H24" s="38">
        <f>'MOKINIŲ Skaičius'!X24</f>
        <v>0</v>
      </c>
      <c r="I24" s="112">
        <f t="shared" si="1"/>
        <v>-10.005899999999974</v>
      </c>
      <c r="J24" s="113">
        <f>I24*J2</f>
        <v>-11039.809646999971</v>
      </c>
      <c r="K24" s="49">
        <f>J24*K2</f>
        <v>-662.3885788199982</v>
      </c>
      <c r="L24" s="397">
        <f>J24*L2</f>
        <v>-10377.421068179972</v>
      </c>
      <c r="M24" s="113">
        <f>M4*I24</f>
        <v>-63.037169999999833</v>
      </c>
      <c r="N24" s="49">
        <f>N4*C24</f>
        <v>-28.95</v>
      </c>
      <c r="O24" s="49">
        <f>O4*C24</f>
        <v>-19.05</v>
      </c>
      <c r="P24" s="49">
        <f>P4*C24</f>
        <v>-19.05</v>
      </c>
      <c r="Q24" s="49">
        <v>0</v>
      </c>
      <c r="R24" s="55">
        <f t="shared" si="2"/>
        <v>-130.08716999999984</v>
      </c>
      <c r="S24" s="113">
        <f t="shared" si="3"/>
        <v>-7464.7816016641009</v>
      </c>
      <c r="T24" s="49">
        <f t="shared" si="4"/>
        <v>-2314.0822965158713</v>
      </c>
      <c r="U24" s="49">
        <f>E24*U4</f>
        <v>-372.8</v>
      </c>
      <c r="V24" s="49">
        <f>V4*E24</f>
        <v>-55.52</v>
      </c>
      <c r="W24" s="49">
        <f>W4*I24</f>
        <v>-63.037169999999833</v>
      </c>
      <c r="X24" s="50">
        <f>X4*E24</f>
        <v>-107.2</v>
      </c>
      <c r="Y24" s="51">
        <f t="shared" si="5"/>
        <v>-10377.421068179972</v>
      </c>
      <c r="Z24" s="40">
        <f t="shared" si="6"/>
        <v>-9778.8638981799722</v>
      </c>
      <c r="AA24" s="52">
        <f t="shared" si="8"/>
        <v>-598.55716999999981</v>
      </c>
      <c r="AB24" s="40"/>
    </row>
    <row r="25" spans="1:28" x14ac:dyDescent="0.2">
      <c r="A25" s="30" t="s">
        <v>36</v>
      </c>
      <c r="B25" s="31">
        <f>'MOKINIŲ Skaičius'!R25</f>
        <v>0</v>
      </c>
      <c r="C25" s="49">
        <f>'MOKINIŲ Skaičius'!S25</f>
        <v>-23</v>
      </c>
      <c r="D25" s="50">
        <f>'MOKINIŲ Skaičius'!T25</f>
        <v>0</v>
      </c>
      <c r="E25" s="51">
        <f t="shared" si="0"/>
        <v>-23</v>
      </c>
      <c r="F25" s="36">
        <f>'MOKINIŲ Skaičius'!V25</f>
        <v>0</v>
      </c>
      <c r="G25" s="37">
        <f>'MOKINIŲ Skaičius'!W25</f>
        <v>-26.580500000000029</v>
      </c>
      <c r="H25" s="38">
        <f>'MOKINIŲ Skaičius'!X25</f>
        <v>0</v>
      </c>
      <c r="I25" s="112">
        <f t="shared" si="1"/>
        <v>-26.580500000000029</v>
      </c>
      <c r="J25" s="113">
        <f>I25*J2</f>
        <v>-29327.063065000031</v>
      </c>
      <c r="K25" s="49">
        <f>J25*K2</f>
        <v>-1759.6237839000019</v>
      </c>
      <c r="L25" s="397">
        <f>J25*L2</f>
        <v>-27567.439281100029</v>
      </c>
      <c r="M25" s="113">
        <f>M4*I25</f>
        <v>-167.45715000000018</v>
      </c>
      <c r="N25" s="49">
        <f>N4*C25</f>
        <v>-44.39</v>
      </c>
      <c r="O25" s="49">
        <f>O4*C25</f>
        <v>-29.21</v>
      </c>
      <c r="P25" s="49">
        <f>P4*C25</f>
        <v>-29.21</v>
      </c>
      <c r="Q25" s="49">
        <v>0</v>
      </c>
      <c r="R25" s="55">
        <f t="shared" si="2"/>
        <v>-270.26715000000019</v>
      </c>
      <c r="S25" s="113">
        <f t="shared" si="3"/>
        <v>-20328.375672595441</v>
      </c>
      <c r="T25" s="49">
        <f t="shared" si="4"/>
        <v>-6301.7964585045866</v>
      </c>
      <c r="U25" s="49">
        <f>E25*U4</f>
        <v>-535.9</v>
      </c>
      <c r="V25" s="49">
        <f>V4*E25</f>
        <v>-79.81</v>
      </c>
      <c r="W25" s="49">
        <f>W4*I25</f>
        <v>-167.45715000000018</v>
      </c>
      <c r="X25" s="50">
        <f>X4*E25</f>
        <v>-154.1</v>
      </c>
      <c r="Y25" s="51">
        <f t="shared" si="5"/>
        <v>-27567.439281100029</v>
      </c>
      <c r="Z25" s="40">
        <f t="shared" si="6"/>
        <v>-26630.172131100029</v>
      </c>
      <c r="AA25" s="52">
        <f t="shared" si="8"/>
        <v>-937.26715000000013</v>
      </c>
      <c r="AB25" s="40"/>
    </row>
    <row r="26" spans="1:28" x14ac:dyDescent="0.2">
      <c r="A26" s="30" t="s">
        <v>37</v>
      </c>
      <c r="B26" s="31">
        <f>'MOKINIŲ Skaičius'!R26</f>
        <v>0</v>
      </c>
      <c r="C26" s="49">
        <f>'MOKINIŲ Skaičius'!S26</f>
        <v>-51</v>
      </c>
      <c r="D26" s="50">
        <f>'MOKINIŲ Skaičius'!T26</f>
        <v>0</v>
      </c>
      <c r="E26" s="51">
        <f t="shared" si="0"/>
        <v>-51</v>
      </c>
      <c r="F26" s="36">
        <f>'MOKINIŲ Skaičius'!V26</f>
        <v>0</v>
      </c>
      <c r="G26" s="37">
        <f>'MOKINIŲ Skaičius'!W26</f>
        <v>-60.157699999999977</v>
      </c>
      <c r="H26" s="38">
        <f>'MOKINIŲ Skaičius'!X26</f>
        <v>0</v>
      </c>
      <c r="I26" s="112">
        <f t="shared" si="1"/>
        <v>-60.157699999999977</v>
      </c>
      <c r="J26" s="113">
        <f>I26*J2</f>
        <v>-66373.795140999966</v>
      </c>
      <c r="K26" s="49">
        <f>J26*K2</f>
        <v>-3982.427708459998</v>
      </c>
      <c r="L26" s="397">
        <f>J26*L2</f>
        <v>-62391.367432539962</v>
      </c>
      <c r="M26" s="113">
        <f>M4*I26</f>
        <v>-378.99350999999984</v>
      </c>
      <c r="N26" s="49">
        <f>N4*C26</f>
        <v>-98.429999999999993</v>
      </c>
      <c r="O26" s="49">
        <f>O4*C26</f>
        <v>-64.77</v>
      </c>
      <c r="P26" s="49">
        <f>P4*C26</f>
        <v>-64.77</v>
      </c>
      <c r="Q26" s="49">
        <v>0</v>
      </c>
      <c r="R26" s="55">
        <f t="shared" si="2"/>
        <v>-606.96350999999981</v>
      </c>
      <c r="S26" s="113">
        <f t="shared" si="3"/>
        <v>-46034.659482854928</v>
      </c>
      <c r="T26" s="49">
        <f t="shared" si="4"/>
        <v>-14270.744439685028</v>
      </c>
      <c r="U26" s="49">
        <f>E26*U4</f>
        <v>-1188.3</v>
      </c>
      <c r="V26" s="49">
        <f>V4*E26</f>
        <v>-176.97</v>
      </c>
      <c r="W26" s="49">
        <f>W4*I26</f>
        <v>-378.99350999999984</v>
      </c>
      <c r="X26" s="50">
        <f>X4*E26</f>
        <v>-341.7</v>
      </c>
      <c r="Y26" s="51">
        <f t="shared" si="5"/>
        <v>-62391.367432539955</v>
      </c>
      <c r="Z26" s="40">
        <f t="shared" si="6"/>
        <v>-60305.403922539961</v>
      </c>
      <c r="AA26" s="52">
        <f t="shared" si="8"/>
        <v>-2085.9635099999996</v>
      </c>
      <c r="AB26" s="40"/>
    </row>
    <row r="27" spans="1:28" x14ac:dyDescent="0.2">
      <c r="A27" s="30" t="s">
        <v>38</v>
      </c>
      <c r="B27" s="31">
        <f>'MOKINIŲ Skaičius'!R27</f>
        <v>3</v>
      </c>
      <c r="C27" s="49">
        <f>'MOKINIŲ Skaičius'!S27</f>
        <v>-22</v>
      </c>
      <c r="D27" s="50">
        <f>'MOKINIŲ Skaičius'!T27</f>
        <v>0</v>
      </c>
      <c r="E27" s="51">
        <f t="shared" si="0"/>
        <v>-19</v>
      </c>
      <c r="F27" s="36">
        <f>'MOKINIŲ Skaičius'!V27</f>
        <v>3.0395000000000003</v>
      </c>
      <c r="G27" s="37">
        <f>'MOKINIŲ Skaičius'!W27</f>
        <v>-31.561900000000037</v>
      </c>
      <c r="H27" s="38">
        <f>'MOKINIŲ Skaičius'!X27</f>
        <v>0</v>
      </c>
      <c r="I27" s="112">
        <f t="shared" si="1"/>
        <v>-28.522400000000037</v>
      </c>
      <c r="J27" s="113">
        <f>I27*J2</f>
        <v>-31469.619592000039</v>
      </c>
      <c r="K27" s="49">
        <f>J27*K2</f>
        <v>-1888.1771755200023</v>
      </c>
      <c r="L27" s="397">
        <f>J27*L2</f>
        <v>-29581.442416480037</v>
      </c>
      <c r="M27" s="113">
        <f>M4*I27</f>
        <v>-179.69112000000024</v>
      </c>
      <c r="N27" s="49">
        <f>N4*C27</f>
        <v>-42.46</v>
      </c>
      <c r="O27" s="49">
        <f>O4*C27</f>
        <v>-27.94</v>
      </c>
      <c r="P27" s="49">
        <f>P4*C27</f>
        <v>-27.94</v>
      </c>
      <c r="Q27" s="49">
        <v>0</v>
      </c>
      <c r="R27" s="55">
        <f t="shared" si="2"/>
        <v>-278.03112000000027</v>
      </c>
      <c r="S27" s="113">
        <f t="shared" si="3"/>
        <v>-21958.642211053462</v>
      </c>
      <c r="T27" s="49">
        <f t="shared" si="4"/>
        <v>-6807.1790854265737</v>
      </c>
      <c r="U27" s="49">
        <f>U4*E27</f>
        <v>-442.7</v>
      </c>
      <c r="V27" s="49">
        <f>V4*E27</f>
        <v>-65.930000000000007</v>
      </c>
      <c r="W27" s="49">
        <f>W4*I27</f>
        <v>-179.69112000000024</v>
      </c>
      <c r="X27" s="50">
        <f>X4*E27</f>
        <v>-127.3</v>
      </c>
      <c r="Y27" s="51">
        <f t="shared" si="5"/>
        <v>-29581.442416480037</v>
      </c>
      <c r="Z27" s="40">
        <f t="shared" si="6"/>
        <v>-28765.821296480037</v>
      </c>
      <c r="AA27" s="52">
        <f t="shared" si="8"/>
        <v>-815.62112000000025</v>
      </c>
      <c r="AB27" s="40"/>
    </row>
    <row r="28" spans="1:28" x14ac:dyDescent="0.2">
      <c r="A28" s="30" t="s">
        <v>39</v>
      </c>
      <c r="B28" s="31">
        <f>'MOKINIŲ Skaičius'!R28</f>
        <v>0</v>
      </c>
      <c r="C28" s="49">
        <f>'MOKINIŲ Skaičius'!S28</f>
        <v>-15</v>
      </c>
      <c r="D28" s="50">
        <f>'MOKINIŲ Skaičius'!T28</f>
        <v>0</v>
      </c>
      <c r="E28" s="51">
        <f t="shared" si="0"/>
        <v>-15</v>
      </c>
      <c r="F28" s="36">
        <f>'MOKINIŲ Skaičius'!V28</f>
        <v>0</v>
      </c>
      <c r="G28" s="37">
        <f>'MOKINIŲ Skaičius'!W28</f>
        <v>-29.614199999999983</v>
      </c>
      <c r="H28" s="38">
        <f>'MOKINIŲ Skaičius'!X28</f>
        <v>0</v>
      </c>
      <c r="I28" s="112">
        <f t="shared" si="1"/>
        <v>-29.614199999999983</v>
      </c>
      <c r="J28" s="113">
        <f>I28*J2</f>
        <v>-32674.235285999977</v>
      </c>
      <c r="K28" s="49">
        <f>J28*K2</f>
        <v>-1960.4541171599985</v>
      </c>
      <c r="L28" s="397">
        <f>J28*L2</f>
        <v>-30713.781168839978</v>
      </c>
      <c r="M28" s="113">
        <f>M4*I28</f>
        <v>-186.56945999999988</v>
      </c>
      <c r="N28" s="49">
        <f>N4*C28</f>
        <v>-28.95</v>
      </c>
      <c r="O28" s="49">
        <f>O4*C28</f>
        <v>-19.05</v>
      </c>
      <c r="P28" s="49">
        <f>P4*C28</f>
        <v>-19.05</v>
      </c>
      <c r="Q28" s="49">
        <v>0</v>
      </c>
      <c r="R28" s="55">
        <f t="shared" si="2"/>
        <v>-253.61945999999989</v>
      </c>
      <c r="S28" s="113">
        <f t="shared" si="3"/>
        <v>-22919.970770106855</v>
      </c>
      <c r="T28" s="49">
        <f t="shared" si="4"/>
        <v>-7105.1909387331252</v>
      </c>
      <c r="U28" s="49">
        <f>E28*U4</f>
        <v>-349.5</v>
      </c>
      <c r="V28" s="49">
        <f>E28*V4</f>
        <v>-52.050000000000004</v>
      </c>
      <c r="W28" s="49">
        <f>W4*I28</f>
        <v>-186.56945999999988</v>
      </c>
      <c r="X28" s="50">
        <f>X4*E28</f>
        <v>-100.5</v>
      </c>
      <c r="Y28" s="51">
        <f t="shared" si="5"/>
        <v>-30713.781168839978</v>
      </c>
      <c r="Z28" s="40">
        <f t="shared" si="6"/>
        <v>-30025.16170883998</v>
      </c>
      <c r="AA28" s="52">
        <f t="shared" si="8"/>
        <v>-688.61945999999989</v>
      </c>
      <c r="AB28" s="40"/>
    </row>
    <row r="29" spans="1:28" x14ac:dyDescent="0.2">
      <c r="A29" s="30" t="s">
        <v>40</v>
      </c>
      <c r="B29" s="31">
        <f>'MOKINIŲ Skaičius'!R29</f>
        <v>-6</v>
      </c>
      <c r="C29" s="49">
        <f>'MOKINIŲ Skaičius'!S29</f>
        <v>-6</v>
      </c>
      <c r="D29" s="50">
        <f>'MOKINIŲ Skaičius'!T29</f>
        <v>0</v>
      </c>
      <c r="E29" s="51">
        <f t="shared" si="0"/>
        <v>-12</v>
      </c>
      <c r="F29" s="36">
        <f>'MOKINIŲ Skaičius'!V29</f>
        <v>-8.1173999999999999</v>
      </c>
      <c r="G29" s="37">
        <f>'MOKINIŲ Skaičius'!W29</f>
        <v>-9.6447000000000003</v>
      </c>
      <c r="H29" s="38">
        <f>'MOKINIŲ Skaičius'!X29</f>
        <v>0</v>
      </c>
      <c r="I29" s="112">
        <f t="shared" si="1"/>
        <v>-17.7621</v>
      </c>
      <c r="J29" s="113">
        <f>I29*J2</f>
        <v>-19597.457792999998</v>
      </c>
      <c r="K29" s="49">
        <f>J29*K2</f>
        <v>-1175.8474675799998</v>
      </c>
      <c r="L29" s="397">
        <f>J29*L2</f>
        <v>-18421.610325419995</v>
      </c>
      <c r="M29" s="113">
        <f>I29*M4</f>
        <v>-111.90123</v>
      </c>
      <c r="N29" s="49">
        <f>N4*C29</f>
        <v>-11.58</v>
      </c>
      <c r="O29" s="49">
        <f>O4*C29</f>
        <v>-7.62</v>
      </c>
      <c r="P29" s="49">
        <f>P4*C29</f>
        <v>-7.62</v>
      </c>
      <c r="Q29" s="49">
        <v>0</v>
      </c>
      <c r="R29" s="55">
        <f t="shared" si="2"/>
        <v>-138.72122999999999</v>
      </c>
      <c r="S29" s="113">
        <f t="shared" si="3"/>
        <v>-13670.281752229004</v>
      </c>
      <c r="T29" s="49">
        <f t="shared" si="4"/>
        <v>-4237.7873431909911</v>
      </c>
      <c r="U29" s="49">
        <f>E29*U4</f>
        <v>-279.60000000000002</v>
      </c>
      <c r="V29" s="49">
        <f>V4*E29</f>
        <v>-41.64</v>
      </c>
      <c r="W29" s="49">
        <f>W4*I29</f>
        <v>-111.90123</v>
      </c>
      <c r="X29" s="50">
        <f>X4*E29</f>
        <v>-80.400000000000006</v>
      </c>
      <c r="Y29" s="51">
        <f t="shared" si="5"/>
        <v>-18421.610325419995</v>
      </c>
      <c r="Z29" s="40">
        <f t="shared" si="6"/>
        <v>-17908.069095419996</v>
      </c>
      <c r="AA29" s="52">
        <f t="shared" si="8"/>
        <v>-513.54123000000004</v>
      </c>
      <c r="AB29" s="40"/>
    </row>
    <row r="30" spans="1:28" x14ac:dyDescent="0.2">
      <c r="A30" s="30" t="s">
        <v>41</v>
      </c>
      <c r="B30" s="31">
        <f>'MOKINIŲ Skaičius'!R30</f>
        <v>0</v>
      </c>
      <c r="C30" s="49">
        <f>'MOKINIŲ Skaičius'!S30</f>
        <v>2</v>
      </c>
      <c r="D30" s="50">
        <f>'MOKINIŲ Skaičius'!T30</f>
        <v>0</v>
      </c>
      <c r="E30" s="51">
        <f t="shared" si="0"/>
        <v>2</v>
      </c>
      <c r="F30" s="36">
        <f>'MOKINIŲ Skaičius'!V30</f>
        <v>0</v>
      </c>
      <c r="G30" s="37">
        <f>'MOKINIŲ Skaičius'!W30</f>
        <v>-4.0696000000000083</v>
      </c>
      <c r="H30" s="38">
        <f>'MOKINIŲ Skaičius'!X30</f>
        <v>0</v>
      </c>
      <c r="I30" s="112">
        <f t="shared" si="1"/>
        <v>-4.0696000000000083</v>
      </c>
      <c r="J30" s="113">
        <f>I30*J2</f>
        <v>-4490.1117680000089</v>
      </c>
      <c r="K30" s="49">
        <f>J30*K2</f>
        <v>-269.4067060800005</v>
      </c>
      <c r="L30" s="397">
        <f>J30*L2</f>
        <v>-4220.7050619200081</v>
      </c>
      <c r="M30" s="113">
        <f>M4*I30</f>
        <v>-25.638480000000051</v>
      </c>
      <c r="N30" s="49">
        <f>N4*C30</f>
        <v>3.86</v>
      </c>
      <c r="O30" s="49">
        <f>O4*C30</f>
        <v>2.54</v>
      </c>
      <c r="P30" s="49">
        <f>P4*C30</f>
        <v>2.54</v>
      </c>
      <c r="Q30" s="49">
        <v>0</v>
      </c>
      <c r="R30" s="55">
        <f t="shared" si="2"/>
        <v>-16.698480000000053</v>
      </c>
      <c r="S30" s="113">
        <f t="shared" si="3"/>
        <v>-3253.4401388702349</v>
      </c>
      <c r="T30" s="49">
        <f t="shared" si="4"/>
        <v>-1008.5664430497728</v>
      </c>
      <c r="U30" s="49">
        <f>E30*U4</f>
        <v>46.6</v>
      </c>
      <c r="V30" s="49">
        <f>V4*E30</f>
        <v>6.94</v>
      </c>
      <c r="W30" s="49">
        <f>W4*I30</f>
        <v>-25.638480000000051</v>
      </c>
      <c r="X30" s="50">
        <f>X4*E30</f>
        <v>13.4</v>
      </c>
      <c r="Y30" s="51">
        <f t="shared" si="5"/>
        <v>-4220.7050619200081</v>
      </c>
      <c r="Z30" s="40">
        <f t="shared" si="6"/>
        <v>-4262.0065819200081</v>
      </c>
      <c r="AA30" s="52">
        <f t="shared" si="8"/>
        <v>41.301519999999954</v>
      </c>
      <c r="AB30" s="40"/>
    </row>
    <row r="31" spans="1:28" x14ac:dyDescent="0.2">
      <c r="A31" s="30" t="s">
        <v>42</v>
      </c>
      <c r="B31" s="31">
        <f>'MOKINIŲ Skaičius'!R31</f>
        <v>0</v>
      </c>
      <c r="C31" s="49">
        <f>'MOKINIŲ Skaičius'!S31</f>
        <v>30</v>
      </c>
      <c r="D31" s="50">
        <f>'MOKINIŲ Skaičius'!T31</f>
        <v>0</v>
      </c>
      <c r="E31" s="51">
        <f t="shared" si="0"/>
        <v>30</v>
      </c>
      <c r="F31" s="36">
        <f>'MOKINIŲ Skaičius'!V31</f>
        <v>0</v>
      </c>
      <c r="G31" s="37">
        <f>'MOKINIŲ Skaičius'!W31</f>
        <v>44.864499999999992</v>
      </c>
      <c r="H31" s="38">
        <f>'MOKINIŲ Skaičius'!X31</f>
        <v>0</v>
      </c>
      <c r="I31" s="112">
        <f t="shared" si="1"/>
        <v>44.864499999999992</v>
      </c>
      <c r="J31" s="113">
        <f>I31*J2</f>
        <v>49500.348784999987</v>
      </c>
      <c r="K31" s="49">
        <f>J31*K2</f>
        <v>2970.020927099999</v>
      </c>
      <c r="L31" s="397">
        <f>J31*L2</f>
        <v>46530.327857899989</v>
      </c>
      <c r="M31" s="113">
        <f>M4*I31</f>
        <v>282.64634999999993</v>
      </c>
      <c r="N31" s="49">
        <f>N4*C31</f>
        <v>57.9</v>
      </c>
      <c r="O31" s="49">
        <f>O4*C31</f>
        <v>38.1</v>
      </c>
      <c r="P31" s="49">
        <f>P4*C31</f>
        <v>38.1</v>
      </c>
      <c r="Q31" s="49">
        <v>0</v>
      </c>
      <c r="R31" s="55">
        <f t="shared" si="2"/>
        <v>416.74634999999995</v>
      </c>
      <c r="S31" s="113">
        <f t="shared" si="3"/>
        <v>34537.085120534342</v>
      </c>
      <c r="T31" s="49">
        <f t="shared" si="4"/>
        <v>10706.496387365645</v>
      </c>
      <c r="U31" s="49">
        <f>U4*E31</f>
        <v>699</v>
      </c>
      <c r="V31" s="49">
        <f>E31*V4</f>
        <v>104.10000000000001</v>
      </c>
      <c r="W31" s="49">
        <f>W4*I31</f>
        <v>282.64634999999993</v>
      </c>
      <c r="X31" s="50">
        <f>X4*E31</f>
        <v>201</v>
      </c>
      <c r="Y31" s="51">
        <f t="shared" si="5"/>
        <v>46530.327857899989</v>
      </c>
      <c r="Z31" s="40">
        <f t="shared" si="6"/>
        <v>45243.581507899988</v>
      </c>
      <c r="AA31" s="52">
        <f t="shared" si="8"/>
        <v>1286.7463499999999</v>
      </c>
      <c r="AB31" s="40"/>
    </row>
    <row r="32" spans="1:28" x14ac:dyDescent="0.2">
      <c r="A32" s="30" t="s">
        <v>43</v>
      </c>
      <c r="B32" s="31">
        <f>'MOKINIŲ Skaičius'!R32</f>
        <v>0</v>
      </c>
      <c r="C32" s="49">
        <f>'MOKINIŲ Skaičius'!S32</f>
        <v>4</v>
      </c>
      <c r="D32" s="50">
        <f>'MOKINIŲ Skaičius'!T32</f>
        <v>0</v>
      </c>
      <c r="E32" s="51">
        <f t="shared" si="0"/>
        <v>4</v>
      </c>
      <c r="F32" s="36">
        <f>'MOKINIŲ Skaičius'!V32</f>
        <v>0</v>
      </c>
      <c r="G32" s="37">
        <f>'MOKINIŲ Skaičius'!W32</f>
        <v>6.2941999999999894</v>
      </c>
      <c r="H32" s="38">
        <f>'MOKINIŲ Skaičius'!X32</f>
        <v>0</v>
      </c>
      <c r="I32" s="112">
        <f t="shared" si="1"/>
        <v>6.2941999999999894</v>
      </c>
      <c r="J32" s="113">
        <f>I32*J2</f>
        <v>6944.5796859999882</v>
      </c>
      <c r="K32" s="49">
        <f>J32*K2</f>
        <v>416.67478115999927</v>
      </c>
      <c r="L32" s="397">
        <f>J32*L2</f>
        <v>6527.9049048399884</v>
      </c>
      <c r="M32" s="113">
        <f>M4*I32</f>
        <v>39.653459999999932</v>
      </c>
      <c r="N32" s="49">
        <f>N4*C32</f>
        <v>7.72</v>
      </c>
      <c r="O32" s="49">
        <f>O4*C32</f>
        <v>5.08</v>
      </c>
      <c r="P32" s="49">
        <f>P4*C32</f>
        <v>5.08</v>
      </c>
      <c r="Q32" s="49">
        <v>0</v>
      </c>
      <c r="R32" s="55">
        <f t="shared" si="2"/>
        <v>57.533459999999927</v>
      </c>
      <c r="S32" s="113">
        <f t="shared" si="3"/>
        <v>4850.6652250686939</v>
      </c>
      <c r="T32" s="49">
        <f t="shared" si="4"/>
        <v>1503.7062197712951</v>
      </c>
      <c r="U32" s="49">
        <f>E32*U4</f>
        <v>93.2</v>
      </c>
      <c r="V32" s="49">
        <f>V4*E32</f>
        <v>13.88</v>
      </c>
      <c r="W32" s="49">
        <f>W4*I32</f>
        <v>39.653459999999932</v>
      </c>
      <c r="X32" s="50">
        <f>X4*E32</f>
        <v>26.8</v>
      </c>
      <c r="Y32" s="51">
        <f t="shared" si="5"/>
        <v>6527.9049048399884</v>
      </c>
      <c r="Z32" s="40">
        <f t="shared" si="6"/>
        <v>6354.3714448399887</v>
      </c>
      <c r="AA32" s="52">
        <f t="shared" si="8"/>
        <v>173.53345999999993</v>
      </c>
      <c r="AB32" s="40"/>
    </row>
    <row r="33" spans="1:28" x14ac:dyDescent="0.2">
      <c r="A33" s="30" t="s">
        <v>44</v>
      </c>
      <c r="B33" s="31">
        <f>'MOKINIŲ Skaičius'!R33</f>
        <v>3</v>
      </c>
      <c r="C33" s="49">
        <f>'MOKINIŲ Skaičius'!S33</f>
        <v>-45</v>
      </c>
      <c r="D33" s="50">
        <f>'MOKINIŲ Skaičius'!T33</f>
        <v>0</v>
      </c>
      <c r="E33" s="51">
        <f t="shared" si="0"/>
        <v>-42</v>
      </c>
      <c r="F33" s="36">
        <f>'MOKINIŲ Skaičius'!V33</f>
        <v>4.0587</v>
      </c>
      <c r="G33" s="37">
        <f>'MOKINIŲ Skaičius'!W33</f>
        <v>-108.47030000000001</v>
      </c>
      <c r="H33" s="38">
        <f>'MOKINIŲ Skaičius'!X33</f>
        <v>0</v>
      </c>
      <c r="I33" s="112">
        <f t="shared" si="1"/>
        <v>-104.41160000000001</v>
      </c>
      <c r="J33" s="113">
        <f>I33*J2</f>
        <v>-115200.45062800001</v>
      </c>
      <c r="K33" s="49">
        <f>J33*K2</f>
        <v>-6912.0270376799999</v>
      </c>
      <c r="L33" s="397">
        <f>J33*L2</f>
        <v>-108288.42359032</v>
      </c>
      <c r="M33" s="113">
        <f>M4*I33</f>
        <v>-657.79308000000003</v>
      </c>
      <c r="N33" s="49">
        <f>N4*C33</f>
        <v>-86.85</v>
      </c>
      <c r="O33" s="49">
        <f>O4*C33</f>
        <v>-57.15</v>
      </c>
      <c r="P33" s="49">
        <f>P4*C33</f>
        <v>-57.15</v>
      </c>
      <c r="Q33" s="49">
        <v>0</v>
      </c>
      <c r="R33" s="55">
        <f t="shared" si="2"/>
        <v>-858.94308000000001</v>
      </c>
      <c r="S33" s="113">
        <f t="shared" si="3"/>
        <v>-81087.702679633585</v>
      </c>
      <c r="T33" s="49">
        <f t="shared" si="4"/>
        <v>-25137.187830686413</v>
      </c>
      <c r="U33" s="49">
        <f>E33*U4</f>
        <v>-978.6</v>
      </c>
      <c r="V33" s="49">
        <f>E33*V4</f>
        <v>-145.74</v>
      </c>
      <c r="W33" s="49">
        <f>W4*I33</f>
        <v>-657.79308000000003</v>
      </c>
      <c r="X33" s="50">
        <f>X4*E33</f>
        <v>-281.40000000000003</v>
      </c>
      <c r="Y33" s="51">
        <f t="shared" si="5"/>
        <v>-108288.42359032</v>
      </c>
      <c r="Z33" s="40">
        <f t="shared" si="6"/>
        <v>-106224.89051032001</v>
      </c>
      <c r="AA33" s="52">
        <f t="shared" si="8"/>
        <v>-2063.5330800000002</v>
      </c>
      <c r="AB33" s="40"/>
    </row>
    <row r="34" spans="1:28" x14ac:dyDescent="0.2">
      <c r="A34" s="30" t="s">
        <v>45</v>
      </c>
      <c r="B34" s="31">
        <f>'MOKINIŲ Skaičius'!R34</f>
        <v>0</v>
      </c>
      <c r="C34" s="49">
        <f>'MOKINIŲ Skaičius'!S34</f>
        <v>-6</v>
      </c>
      <c r="D34" s="50">
        <f>'MOKINIŲ Skaičius'!T34</f>
        <v>0</v>
      </c>
      <c r="E34" s="51">
        <f t="shared" si="0"/>
        <v>-6</v>
      </c>
      <c r="F34" s="36">
        <f>'MOKINIŲ Skaičius'!V34</f>
        <v>0</v>
      </c>
      <c r="G34" s="37">
        <f>'MOKINIŲ Skaičius'!W34</f>
        <v>36.983900000000006</v>
      </c>
      <c r="H34" s="38">
        <f>'MOKINIŲ Skaičius'!X34</f>
        <v>0</v>
      </c>
      <c r="I34" s="112">
        <f t="shared" si="1"/>
        <v>36.983900000000006</v>
      </c>
      <c r="J34" s="113">
        <f>I34*J2</f>
        <v>40805.446387000004</v>
      </c>
      <c r="K34" s="49">
        <f>J34*K2</f>
        <v>2448.3267832199999</v>
      </c>
      <c r="L34" s="397">
        <f>J34*L2</f>
        <v>38357.119603780004</v>
      </c>
      <c r="M34" s="113">
        <f>M4*I34</f>
        <v>232.99857000000003</v>
      </c>
      <c r="N34" s="49">
        <f>N4*C34</f>
        <v>-11.58</v>
      </c>
      <c r="O34" s="49">
        <f>O4*C34</f>
        <v>-7.62</v>
      </c>
      <c r="P34" s="49">
        <f>P4*C34</f>
        <v>-7.62</v>
      </c>
      <c r="Q34" s="49">
        <v>0</v>
      </c>
      <c r="R34" s="55">
        <f t="shared" si="2"/>
        <v>206.17857000000001</v>
      </c>
      <c r="S34" s="113">
        <f t="shared" si="3"/>
        <v>29255.68017845802</v>
      </c>
      <c r="T34" s="49">
        <f t="shared" si="4"/>
        <v>9069.260855321987</v>
      </c>
      <c r="U34" s="49">
        <f>E34*U4</f>
        <v>-139.80000000000001</v>
      </c>
      <c r="V34" s="49">
        <f>V4*E34</f>
        <v>-20.82</v>
      </c>
      <c r="W34" s="49">
        <f>W4*I34</f>
        <v>232.99857000000003</v>
      </c>
      <c r="X34" s="50">
        <f>X4*E34</f>
        <v>-40.200000000000003</v>
      </c>
      <c r="Y34" s="51">
        <f t="shared" si="5"/>
        <v>38357.119603780011</v>
      </c>
      <c r="Z34" s="40">
        <f t="shared" si="6"/>
        <v>38324.941033780007</v>
      </c>
      <c r="AA34" s="52">
        <f t="shared" si="8"/>
        <v>32.178570000000036</v>
      </c>
      <c r="AB34" s="40"/>
    </row>
    <row r="35" spans="1:28" x14ac:dyDescent="0.2">
      <c r="A35" s="30" t="s">
        <v>46</v>
      </c>
      <c r="B35" s="31">
        <f>'MOKINIŲ Skaičius'!R35</f>
        <v>-2</v>
      </c>
      <c r="C35" s="49">
        <f>'MOKINIŲ Skaičius'!S35</f>
        <v>3</v>
      </c>
      <c r="D35" s="50">
        <f>'MOKINIŲ Skaičius'!T35</f>
        <v>0</v>
      </c>
      <c r="E35" s="51">
        <f t="shared" si="0"/>
        <v>1</v>
      </c>
      <c r="F35" s="36">
        <f>'MOKINIŲ Skaičius'!V35</f>
        <v>-2.2323000000000004</v>
      </c>
      <c r="G35" s="37">
        <f>'MOKINIŲ Skaičius'!W35</f>
        <v>15.555999999999983</v>
      </c>
      <c r="H35" s="38">
        <f>'MOKINIŲ Skaičius'!X35</f>
        <v>0</v>
      </c>
      <c r="I35" s="112">
        <f t="shared" si="1"/>
        <v>13.323699999999983</v>
      </c>
      <c r="J35" s="113">
        <f>I35*J2</f>
        <v>14700.437920999981</v>
      </c>
      <c r="K35" s="49">
        <f>J35*K2</f>
        <v>882.02627525999878</v>
      </c>
      <c r="L35" s="397">
        <f>J35*L2</f>
        <v>13818.411645739981</v>
      </c>
      <c r="M35" s="113">
        <f>M4*I35</f>
        <v>83.939309999999892</v>
      </c>
      <c r="N35" s="49">
        <f>N4*C35</f>
        <v>5.79</v>
      </c>
      <c r="O35" s="49">
        <f>O4*C35</f>
        <v>3.81</v>
      </c>
      <c r="P35" s="49">
        <f>P4*C35</f>
        <v>3.81</v>
      </c>
      <c r="Q35" s="49">
        <v>0</v>
      </c>
      <c r="R35" s="55">
        <f t="shared" si="2"/>
        <v>97.349309999999903</v>
      </c>
      <c r="S35" s="113">
        <f t="shared" si="3"/>
        <v>10458.780408961818</v>
      </c>
      <c r="T35" s="49">
        <f t="shared" si="4"/>
        <v>3242.2219267781638</v>
      </c>
      <c r="U35" s="49">
        <f>E35*U4</f>
        <v>23.3</v>
      </c>
      <c r="V35" s="49">
        <f>E35*V4</f>
        <v>3.47</v>
      </c>
      <c r="W35" s="49">
        <f>W4*I35</f>
        <v>83.939309999999892</v>
      </c>
      <c r="X35" s="50">
        <f>X4*E35</f>
        <v>6.7</v>
      </c>
      <c r="Y35" s="51">
        <f t="shared" si="5"/>
        <v>13818.411645739981</v>
      </c>
      <c r="Z35" s="40">
        <f t="shared" si="6"/>
        <v>13701.002335739982</v>
      </c>
      <c r="AA35" s="52">
        <f t="shared" si="8"/>
        <v>117.40930999999989</v>
      </c>
      <c r="AB35" s="40"/>
    </row>
    <row r="36" spans="1:28" x14ac:dyDescent="0.2">
      <c r="A36" s="30" t="s">
        <v>47</v>
      </c>
      <c r="B36" s="31">
        <f>'MOKINIŲ Skaičius'!R36</f>
        <v>1</v>
      </c>
      <c r="C36" s="49">
        <f>'MOKINIŲ Skaičius'!S36</f>
        <v>-8</v>
      </c>
      <c r="D36" s="50">
        <f>'MOKINIŲ Skaičius'!T36</f>
        <v>0</v>
      </c>
      <c r="E36" s="51">
        <f t="shared" si="0"/>
        <v>-7</v>
      </c>
      <c r="F36" s="36">
        <f>'MOKINIŲ Skaičius'!V36</f>
        <v>1.3529</v>
      </c>
      <c r="G36" s="37">
        <f>'MOKINIŲ Skaičius'!W36</f>
        <v>-12.733900000000006</v>
      </c>
      <c r="H36" s="38">
        <f>'MOKINIŲ Skaičius'!X36</f>
        <v>0</v>
      </c>
      <c r="I36" s="112">
        <f t="shared" si="1"/>
        <v>-11.381000000000006</v>
      </c>
      <c r="J36" s="113">
        <f>I36*J2</f>
        <v>-12556.998730000005</v>
      </c>
      <c r="K36" s="49">
        <f>J36*K2</f>
        <v>-753.41992380000022</v>
      </c>
      <c r="L36" s="397">
        <f>J36*L2</f>
        <v>-11803.578806200005</v>
      </c>
      <c r="M36" s="113">
        <f>M4*I36</f>
        <v>-71.700300000000027</v>
      </c>
      <c r="N36" s="49">
        <f>N4*C36</f>
        <v>-15.44</v>
      </c>
      <c r="O36" s="49">
        <f>O4*C36</f>
        <v>-10.16</v>
      </c>
      <c r="P36" s="49">
        <f>P4*C36</f>
        <v>-10.16</v>
      </c>
      <c r="Q36" s="49">
        <v>0</v>
      </c>
      <c r="R36" s="55">
        <f t="shared" si="2"/>
        <v>-107.46030000000002</v>
      </c>
      <c r="S36" s="113">
        <f t="shared" si="3"/>
        <v>-8776.7851192366452</v>
      </c>
      <c r="T36" s="49">
        <f t="shared" si="4"/>
        <v>-2720.80338696336</v>
      </c>
      <c r="U36" s="49">
        <f>E36*U4</f>
        <v>-163.1</v>
      </c>
      <c r="V36" s="49">
        <f>E36*V4</f>
        <v>-24.290000000000003</v>
      </c>
      <c r="W36" s="49">
        <f>W4*I36</f>
        <v>-71.700300000000027</v>
      </c>
      <c r="X36" s="50">
        <f>X4*E36</f>
        <v>-46.9</v>
      </c>
      <c r="Y36" s="51">
        <f t="shared" si="5"/>
        <v>-11803.578806200007</v>
      </c>
      <c r="Z36" s="40">
        <f t="shared" si="6"/>
        <v>-11497.588506200005</v>
      </c>
      <c r="AA36" s="52">
        <f t="shared" si="8"/>
        <v>-305.99030000000005</v>
      </c>
      <c r="AB36" s="40"/>
    </row>
    <row r="37" spans="1:28" x14ac:dyDescent="0.2">
      <c r="A37" s="30" t="s">
        <v>48</v>
      </c>
      <c r="B37" s="31">
        <f>'MOKINIŲ Skaičius'!R37</f>
        <v>-5</v>
      </c>
      <c r="C37" s="49">
        <f>'MOKINIŲ Skaičius'!S37</f>
        <v>-8</v>
      </c>
      <c r="D37" s="50">
        <f>'MOKINIŲ Skaičius'!T37</f>
        <v>0</v>
      </c>
      <c r="E37" s="51">
        <f t="shared" si="0"/>
        <v>-13</v>
      </c>
      <c r="F37" s="36">
        <f>'MOKINIŲ Skaičius'!V37</f>
        <v>-3.4539999999999997</v>
      </c>
      <c r="G37" s="37">
        <f>'MOKINIŲ Skaičius'!W37</f>
        <v>-7.2730099999999993</v>
      </c>
      <c r="H37" s="38">
        <f>'MOKINIŲ Skaičius'!X37</f>
        <v>0</v>
      </c>
      <c r="I37" s="112">
        <f t="shared" si="1"/>
        <v>-10.72701</v>
      </c>
      <c r="J37" s="113">
        <f>I37*J2</f>
        <v>-11835.431943299998</v>
      </c>
      <c r="K37" s="49">
        <f>J37*K2</f>
        <v>-710.12591659799989</v>
      </c>
      <c r="L37" s="397">
        <f>J37*L2</f>
        <v>-11125.306026701997</v>
      </c>
      <c r="M37" s="113">
        <f>M4*I37</f>
        <v>-67.580162999999999</v>
      </c>
      <c r="N37" s="49">
        <f>N4*C37</f>
        <v>-15.44</v>
      </c>
      <c r="O37" s="49">
        <f>O4*C37</f>
        <v>-10.16</v>
      </c>
      <c r="P37" s="49">
        <f>P4*C37</f>
        <v>-10.16</v>
      </c>
      <c r="Q37" s="49">
        <v>0</v>
      </c>
      <c r="R37" s="55">
        <f t="shared" si="2"/>
        <v>-103.34016299999999</v>
      </c>
      <c r="S37" s="113">
        <f t="shared" si="3"/>
        <v>-8108.8670715282424</v>
      </c>
      <c r="T37" s="49">
        <f t="shared" si="4"/>
        <v>-2513.7487921737552</v>
      </c>
      <c r="U37" s="49">
        <f>E37*U4</f>
        <v>-302.90000000000003</v>
      </c>
      <c r="V37" s="49">
        <f>E37*V4</f>
        <v>-45.11</v>
      </c>
      <c r="W37" s="49">
        <f>W4*I37</f>
        <v>-67.580162999999999</v>
      </c>
      <c r="X37" s="50">
        <f>X4*E37</f>
        <v>-87.100000000000009</v>
      </c>
      <c r="Y37" s="51">
        <f t="shared" si="5"/>
        <v>-11125.306026701999</v>
      </c>
      <c r="Z37" s="40">
        <f t="shared" si="6"/>
        <v>-10622.615863701998</v>
      </c>
      <c r="AA37" s="52">
        <f t="shared" si="8"/>
        <v>-502.69016300000004</v>
      </c>
      <c r="AB37" s="40"/>
    </row>
    <row r="38" spans="1:28" x14ac:dyDescent="0.2">
      <c r="A38" s="30" t="s">
        <v>49</v>
      </c>
      <c r="B38" s="31"/>
      <c r="C38" s="49">
        <f>'MOKINIŲ Skaičius'!S38</f>
        <v>-8</v>
      </c>
      <c r="D38" s="50">
        <f>'MOKINIŲ Skaičius'!T38</f>
        <v>0</v>
      </c>
      <c r="E38" s="51">
        <f t="shared" si="0"/>
        <v>-8</v>
      </c>
      <c r="F38" s="36">
        <f>'MOKINIŲ Skaičius'!V38</f>
        <v>0</v>
      </c>
      <c r="G38" s="37">
        <f>'MOKINIŲ Skaičius'!W38</f>
        <v>-4.1346399999999903</v>
      </c>
      <c r="H38" s="38">
        <f>'MOKINIŲ Skaičius'!X38</f>
        <v>0</v>
      </c>
      <c r="I38" s="112">
        <f t="shared" si="1"/>
        <v>-4.1346399999999903</v>
      </c>
      <c r="J38" s="113">
        <f>I38*J2</f>
        <v>-4561.8723511999888</v>
      </c>
      <c r="K38" s="49">
        <f>J38*K2</f>
        <v>-273.71234107199933</v>
      </c>
      <c r="L38" s="397">
        <f>J38*L2</f>
        <v>-4288.1600101279892</v>
      </c>
      <c r="M38" s="113">
        <f>M4*I38</f>
        <v>-26.048231999999938</v>
      </c>
      <c r="N38" s="49">
        <f>N4*C38</f>
        <v>-15.44</v>
      </c>
      <c r="O38" s="49">
        <f>O4*C38</f>
        <v>-10.16</v>
      </c>
      <c r="P38" s="49">
        <f>P4*C38</f>
        <v>-10.16</v>
      </c>
      <c r="Q38" s="49">
        <v>0</v>
      </c>
      <c r="R38" s="55">
        <f t="shared" si="2"/>
        <v>-61.808231999999933</v>
      </c>
      <c r="S38" s="113">
        <f t="shared" si="3"/>
        <v>-3049.1234947541902</v>
      </c>
      <c r="T38" s="49">
        <f t="shared" si="4"/>
        <v>-945.22828337379894</v>
      </c>
      <c r="U38" s="49">
        <f>E38*U4</f>
        <v>-186.4</v>
      </c>
      <c r="V38" s="49">
        <f>E38*V4</f>
        <v>-27.76</v>
      </c>
      <c r="W38" s="49">
        <f>W4*I38</f>
        <v>-26.048231999999938</v>
      </c>
      <c r="X38" s="50">
        <f>X4*E38</f>
        <v>-53.6</v>
      </c>
      <c r="Y38" s="51">
        <f t="shared" si="5"/>
        <v>-4288.1600101279901</v>
      </c>
      <c r="Z38" s="40">
        <f t="shared" si="6"/>
        <v>-3994.3517781279893</v>
      </c>
      <c r="AA38" s="52">
        <f t="shared" si="8"/>
        <v>-293.80823199999998</v>
      </c>
      <c r="AB38" s="40"/>
    </row>
    <row r="39" spans="1:28" x14ac:dyDescent="0.2">
      <c r="A39" s="30" t="s">
        <v>69</v>
      </c>
      <c r="B39" s="31"/>
      <c r="C39" s="54"/>
      <c r="D39" s="55"/>
      <c r="E39" s="51"/>
      <c r="F39" s="36"/>
      <c r="G39" s="37"/>
      <c r="H39" s="38"/>
      <c r="I39" s="112"/>
      <c r="J39" s="113"/>
      <c r="K39" s="49"/>
      <c r="L39" s="397"/>
      <c r="M39" s="31"/>
      <c r="N39" s="49"/>
      <c r="O39" s="49"/>
      <c r="P39" s="49"/>
      <c r="Q39" s="49"/>
      <c r="R39" s="55">
        <f>K42-Q42-P42-O42-N42-M42</f>
        <v>-7893.0371317280051</v>
      </c>
      <c r="S39" s="113"/>
      <c r="T39" s="49"/>
      <c r="U39" s="49"/>
      <c r="V39" s="49"/>
      <c r="W39" s="49"/>
      <c r="X39" s="50"/>
      <c r="Y39" s="51"/>
      <c r="Z39" s="40"/>
      <c r="AA39" s="40"/>
      <c r="AB39" s="40"/>
    </row>
    <row r="40" spans="1:28" x14ac:dyDescent="0.2">
      <c r="A40" s="56" t="s">
        <v>70</v>
      </c>
      <c r="B40" s="57"/>
      <c r="C40" s="64"/>
      <c r="D40" s="65"/>
      <c r="E40" s="66"/>
      <c r="F40" s="67"/>
      <c r="G40" s="68"/>
      <c r="H40" s="69"/>
      <c r="I40" s="117"/>
      <c r="J40" s="118"/>
      <c r="K40" s="119"/>
      <c r="L40" s="399"/>
      <c r="M40" s="57"/>
      <c r="N40" s="119"/>
      <c r="O40" s="119"/>
      <c r="P40" s="119"/>
      <c r="Q40" s="119">
        <f>L46</f>
        <v>-3497</v>
      </c>
      <c r="R40" s="65">
        <f>SUM(M40:Q40)</f>
        <v>-3497</v>
      </c>
      <c r="S40" s="118"/>
      <c r="T40" s="119"/>
      <c r="U40" s="119"/>
      <c r="V40" s="119"/>
      <c r="W40" s="119"/>
      <c r="X40" s="120"/>
      <c r="Y40" s="66"/>
      <c r="Z40" s="40"/>
      <c r="AA40" s="40"/>
      <c r="AB40" s="40"/>
    </row>
    <row r="41" spans="1:28" ht="12" thickBot="1" x14ac:dyDescent="0.25">
      <c r="A41" s="56" t="s">
        <v>71</v>
      </c>
      <c r="B41" s="57"/>
      <c r="C41" s="64"/>
      <c r="D41" s="65"/>
      <c r="E41" s="66"/>
      <c r="F41" s="67"/>
      <c r="G41" s="68"/>
      <c r="H41" s="69"/>
      <c r="I41" s="60"/>
      <c r="J41" s="118"/>
      <c r="K41" s="119"/>
      <c r="L41" s="399"/>
      <c r="M41" s="57"/>
      <c r="N41" s="119"/>
      <c r="O41" s="119"/>
      <c r="P41" s="119"/>
      <c r="Q41" s="119">
        <f>L47</f>
        <v>-1883</v>
      </c>
      <c r="R41" s="65">
        <f>SUM(M41:Q41)</f>
        <v>-1883</v>
      </c>
      <c r="S41" s="118"/>
      <c r="T41" s="119"/>
      <c r="U41" s="119"/>
      <c r="V41" s="119"/>
      <c r="W41" s="119"/>
      <c r="X41" s="120"/>
      <c r="Y41" s="66"/>
      <c r="Z41" s="40"/>
      <c r="AA41" s="40"/>
      <c r="AB41" s="40"/>
    </row>
    <row r="42" spans="1:28" ht="12" thickBot="1" x14ac:dyDescent="0.25">
      <c r="A42" s="100" t="s">
        <v>8</v>
      </c>
      <c r="B42" s="71">
        <f t="shared" ref="B42:Y42" si="9">SUM(B6:B41)</f>
        <v>-10</v>
      </c>
      <c r="C42" s="75">
        <f t="shared" si="9"/>
        <v>-269</v>
      </c>
      <c r="D42" s="76">
        <f t="shared" si="9"/>
        <v>0</v>
      </c>
      <c r="E42" s="77">
        <f t="shared" si="9"/>
        <v>-279</v>
      </c>
      <c r="F42" s="78">
        <f t="shared" si="9"/>
        <v>6.5149999999999926</v>
      </c>
      <c r="G42" s="79">
        <f t="shared" si="9"/>
        <v>-248.1763600000001</v>
      </c>
      <c r="H42" s="80">
        <f t="shared" si="9"/>
        <v>0</v>
      </c>
      <c r="I42" s="80">
        <f t="shared" si="9"/>
        <v>-241.66136000000009</v>
      </c>
      <c r="J42" s="121">
        <f t="shared" si="9"/>
        <v>-266632.22832880006</v>
      </c>
      <c r="K42" s="122">
        <f t="shared" si="9"/>
        <v>-15997.933699728004</v>
      </c>
      <c r="L42" s="400">
        <f t="shared" si="9"/>
        <v>-250634.2946290721</v>
      </c>
      <c r="M42" s="121">
        <f t="shared" si="9"/>
        <v>-1522.4665680000005</v>
      </c>
      <c r="N42" s="122">
        <f t="shared" si="9"/>
        <v>-519.16999999999996</v>
      </c>
      <c r="O42" s="122">
        <f t="shared" si="9"/>
        <v>-341.63000000000005</v>
      </c>
      <c r="P42" s="122">
        <f t="shared" si="9"/>
        <v>-341.63000000000005</v>
      </c>
      <c r="Q42" s="122">
        <f t="shared" si="9"/>
        <v>-5380</v>
      </c>
      <c r="R42" s="76">
        <f t="shared" si="9"/>
        <v>-15997.933699728006</v>
      </c>
      <c r="S42" s="121">
        <f t="shared" si="9"/>
        <v>-183017.46416875729</v>
      </c>
      <c r="T42" s="122">
        <f t="shared" si="9"/>
        <v>-56735.413892314755</v>
      </c>
      <c r="U42" s="122">
        <f t="shared" si="9"/>
        <v>-6500.7</v>
      </c>
      <c r="V42" s="122">
        <f t="shared" si="9"/>
        <v>-968.12999999999977</v>
      </c>
      <c r="W42" s="122">
        <f t="shared" si="9"/>
        <v>-1522.4665680000005</v>
      </c>
      <c r="X42" s="123">
        <f t="shared" si="9"/>
        <v>-1869.3000000000002</v>
      </c>
      <c r="Y42" s="77">
        <f t="shared" si="9"/>
        <v>-250613.47462907209</v>
      </c>
      <c r="Z42" s="40"/>
      <c r="AA42" s="40"/>
      <c r="AB42" s="52">
        <f>R42+Y42</f>
        <v>-266611.40832880011</v>
      </c>
    </row>
    <row r="43" spans="1:28" x14ac:dyDescent="0.2">
      <c r="A43" s="82"/>
      <c r="B43" s="84"/>
      <c r="C43" s="86"/>
      <c r="D43" s="86"/>
      <c r="E43" s="86"/>
      <c r="F43" s="87"/>
      <c r="G43" s="86"/>
      <c r="H43" s="87"/>
      <c r="I43" s="84"/>
      <c r="J43" s="52">
        <f>J2*I42</f>
        <v>-266632.22832880006</v>
      </c>
      <c r="K43" s="52">
        <f>J43*6/100</f>
        <v>-15997.933699728004</v>
      </c>
      <c r="L43" s="374">
        <f>J43*0.94</f>
        <v>-250634.29462907204</v>
      </c>
      <c r="M43" s="40">
        <f>M4*I42</f>
        <v>-1522.4665680000005</v>
      </c>
      <c r="N43" s="40">
        <f>N4*C42</f>
        <v>-519.16999999999996</v>
      </c>
      <c r="O43" s="40">
        <f>O4*C42</f>
        <v>-341.63</v>
      </c>
      <c r="P43" s="40">
        <f>P4*C42</f>
        <v>-341.63</v>
      </c>
      <c r="Q43" s="40"/>
      <c r="R43" s="86"/>
      <c r="S43" s="40"/>
      <c r="T43" s="40"/>
      <c r="U43" s="40"/>
      <c r="V43" s="52"/>
      <c r="W43" s="52"/>
      <c r="X43" s="52"/>
      <c r="Y43" s="86"/>
      <c r="Z43" s="40"/>
      <c r="AA43" s="40"/>
      <c r="AB43" s="40"/>
    </row>
    <row r="44" spans="1:28" ht="12" thickBot="1" x14ac:dyDescent="0.25">
      <c r="A44" s="82"/>
      <c r="B44" s="84"/>
      <c r="C44" s="86"/>
      <c r="D44" s="86"/>
      <c r="E44" s="86"/>
      <c r="F44" s="87"/>
      <c r="G44" s="87"/>
      <c r="H44" s="87"/>
      <c r="I44" s="84"/>
      <c r="J44" s="52"/>
      <c r="K44" s="52"/>
      <c r="L44" s="40"/>
      <c r="M44" s="40"/>
      <c r="N44" s="40"/>
      <c r="O44" s="40"/>
      <c r="P44" s="40"/>
      <c r="Q44" s="40"/>
      <c r="R44" s="84"/>
      <c r="S44" s="40"/>
      <c r="T44" s="40"/>
      <c r="U44" s="40"/>
      <c r="V44" s="40"/>
      <c r="W44" s="40"/>
      <c r="X44" s="40"/>
      <c r="Y44" s="52"/>
      <c r="Z44" s="40"/>
      <c r="AA44" s="40"/>
      <c r="AB44" s="40"/>
    </row>
    <row r="45" spans="1:28" ht="12" thickBot="1" x14ac:dyDescent="0.25">
      <c r="A45" s="82"/>
      <c r="B45" s="84"/>
      <c r="C45" s="86"/>
      <c r="D45" s="86"/>
      <c r="E45" s="86"/>
      <c r="F45" s="87"/>
      <c r="G45" s="87"/>
      <c r="H45" s="87"/>
      <c r="I45" s="71" t="s">
        <v>15</v>
      </c>
      <c r="J45" s="122">
        <f>C42</f>
        <v>-269</v>
      </c>
      <c r="K45" s="122">
        <v>20</v>
      </c>
      <c r="L45" s="124">
        <f>K45*J45</f>
        <v>-5380</v>
      </c>
      <c r="M45" s="40"/>
      <c r="N45" s="40"/>
      <c r="O45" s="40"/>
      <c r="P45" s="40"/>
      <c r="Q45" s="40"/>
      <c r="R45" s="84"/>
      <c r="S45" s="40"/>
      <c r="T45" s="40"/>
      <c r="U45" s="40"/>
      <c r="V45" s="40"/>
      <c r="W45" s="40"/>
      <c r="X45" s="40"/>
      <c r="Y45" s="40"/>
      <c r="Z45" s="40"/>
      <c r="AA45" s="40"/>
      <c r="AB45" s="40"/>
    </row>
    <row r="46" spans="1:28" x14ac:dyDescent="0.2">
      <c r="A46" s="82"/>
      <c r="B46" s="84"/>
      <c r="C46" s="86"/>
      <c r="D46" s="86"/>
      <c r="E46" s="86"/>
      <c r="F46" s="87"/>
      <c r="G46" s="87"/>
      <c r="H46" s="87"/>
      <c r="I46" s="125" t="s">
        <v>72</v>
      </c>
      <c r="J46" s="109" t="s">
        <v>73</v>
      </c>
      <c r="K46" s="109">
        <v>65</v>
      </c>
      <c r="L46" s="18">
        <f>L45*K46/100</f>
        <v>-3497</v>
      </c>
      <c r="M46" s="40"/>
      <c r="N46" s="40"/>
      <c r="O46" s="40"/>
      <c r="P46" s="40"/>
      <c r="Q46" s="40"/>
      <c r="R46" s="84"/>
      <c r="S46" s="40"/>
      <c r="T46" s="40"/>
      <c r="U46" s="40"/>
      <c r="V46" s="40"/>
      <c r="W46" s="40"/>
      <c r="X46" s="40"/>
      <c r="Y46" s="40"/>
      <c r="Z46" s="40"/>
      <c r="AA46" s="40"/>
      <c r="AB46" s="40"/>
    </row>
    <row r="47" spans="1:28" x14ac:dyDescent="0.2">
      <c r="A47" s="82"/>
      <c r="B47" s="84"/>
      <c r="C47" s="86"/>
      <c r="D47" s="86"/>
      <c r="E47" s="86"/>
      <c r="F47" s="87"/>
      <c r="G47" s="87"/>
      <c r="H47" s="87"/>
      <c r="I47" s="126" t="s">
        <v>71</v>
      </c>
      <c r="J47" s="49" t="s">
        <v>73</v>
      </c>
      <c r="K47" s="49">
        <v>35</v>
      </c>
      <c r="L47" s="32">
        <f>K47*L45/100</f>
        <v>-1883</v>
      </c>
      <c r="M47" s="40"/>
      <c r="N47" s="40"/>
      <c r="O47" s="40"/>
      <c r="P47" s="40"/>
      <c r="Q47" s="40"/>
      <c r="R47" s="84"/>
      <c r="S47" s="52"/>
      <c r="T47" s="40"/>
      <c r="U47" s="40"/>
      <c r="V47" s="40"/>
      <c r="W47" s="40"/>
      <c r="X47" s="40"/>
      <c r="Y47" s="40"/>
      <c r="Z47" s="40"/>
      <c r="AA47" s="40"/>
      <c r="AB47" s="40"/>
    </row>
    <row r="48" spans="1:28" x14ac:dyDescent="0.2">
      <c r="A48" s="82"/>
      <c r="B48" s="84"/>
      <c r="C48" s="86"/>
      <c r="D48" s="86"/>
      <c r="E48" s="86"/>
      <c r="F48" s="87"/>
      <c r="G48" s="87"/>
      <c r="H48" s="87"/>
      <c r="I48" s="87"/>
      <c r="J48" s="52"/>
      <c r="K48" s="52"/>
      <c r="L48" s="40"/>
      <c r="M48" s="40"/>
      <c r="N48" s="40"/>
      <c r="O48" s="40"/>
      <c r="P48" s="40"/>
      <c r="Q48" s="40"/>
      <c r="R48" s="84"/>
      <c r="S48" s="52"/>
      <c r="T48" s="40"/>
      <c r="U48" s="40"/>
      <c r="V48" s="40"/>
      <c r="W48" s="40"/>
      <c r="X48" s="40"/>
      <c r="Y48" s="40"/>
      <c r="Z48" s="40"/>
      <c r="AA48" s="40"/>
      <c r="AB48" s="40"/>
    </row>
    <row r="49" spans="1:28" x14ac:dyDescent="0.2">
      <c r="A49" s="82"/>
      <c r="B49" s="40"/>
      <c r="C49" s="86"/>
      <c r="D49" s="86"/>
      <c r="E49" s="86"/>
      <c r="F49" s="89"/>
      <c r="G49" s="52"/>
      <c r="H49" s="52"/>
      <c r="I49" s="40"/>
      <c r="J49" s="52"/>
      <c r="K49" s="52"/>
      <c r="L49" s="40"/>
      <c r="M49" s="40"/>
      <c r="N49" s="40"/>
      <c r="O49" s="40"/>
      <c r="P49" s="40"/>
      <c r="Q49" s="40"/>
      <c r="R49" s="84"/>
      <c r="S49" s="52"/>
      <c r="T49" s="40"/>
      <c r="U49" s="40"/>
      <c r="V49" s="40"/>
      <c r="W49" s="40"/>
      <c r="X49" s="40"/>
      <c r="Y49" s="40"/>
      <c r="Z49" s="40"/>
      <c r="AA49" s="40"/>
      <c r="AB49" s="40"/>
    </row>
    <row r="50" spans="1:28" x14ac:dyDescent="0.2">
      <c r="A50" s="82"/>
      <c r="B50" s="4"/>
      <c r="C50" s="91"/>
      <c r="D50" s="91"/>
      <c r="E50" s="91"/>
      <c r="F50" s="89"/>
      <c r="G50" s="52"/>
      <c r="H50" s="52"/>
      <c r="I50" s="40"/>
      <c r="J50" s="52"/>
      <c r="K50" s="52"/>
      <c r="L50" s="40"/>
      <c r="M50" s="40"/>
      <c r="N50" s="40"/>
      <c r="O50" s="40"/>
      <c r="P50" s="40"/>
      <c r="Q50" s="40"/>
      <c r="R50" s="84"/>
      <c r="S50" s="40"/>
      <c r="T50" s="40"/>
      <c r="U50" s="40"/>
      <c r="V50" s="40"/>
      <c r="W50" s="40"/>
      <c r="X50" s="40"/>
      <c r="Y50" s="40"/>
      <c r="Z50" s="40"/>
      <c r="AA50" s="40"/>
      <c r="AB50" s="40"/>
    </row>
    <row r="51" spans="1:28" x14ac:dyDescent="0.2">
      <c r="A51" s="82"/>
      <c r="B51" s="40"/>
      <c r="C51" s="86"/>
      <c r="D51" s="86"/>
      <c r="E51" s="86"/>
      <c r="F51" s="52"/>
      <c r="G51" s="40"/>
      <c r="H51" s="40"/>
      <c r="I51" s="40"/>
      <c r="J51" s="52"/>
      <c r="K51" s="40"/>
      <c r="L51" s="40"/>
      <c r="M51" s="52"/>
      <c r="N51" s="40"/>
      <c r="O51" s="40"/>
      <c r="P51" s="40"/>
      <c r="Q51" s="40"/>
      <c r="R51" s="84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 x14ac:dyDescent="0.2">
      <c r="A52" s="82"/>
      <c r="B52" s="40"/>
      <c r="C52" s="52"/>
      <c r="D52" s="52"/>
      <c r="E52" s="52"/>
      <c r="F52" s="40"/>
      <c r="G52" s="40"/>
      <c r="H52" s="40"/>
      <c r="I52" s="40"/>
      <c r="J52" s="52"/>
      <c r="K52" s="40"/>
      <c r="L52" s="40"/>
      <c r="M52" s="40"/>
      <c r="N52" s="40"/>
      <c r="O52" s="40"/>
      <c r="P52" s="40"/>
      <c r="Q52" s="40"/>
      <c r="R52" s="84"/>
      <c r="S52" s="40"/>
      <c r="T52" s="40"/>
      <c r="U52" s="40"/>
      <c r="V52" s="40"/>
      <c r="W52" s="40"/>
      <c r="X52" s="40"/>
      <c r="Y52" s="40"/>
      <c r="Z52" s="40"/>
      <c r="AA52" s="40"/>
      <c r="AB52" s="40"/>
    </row>
    <row r="53" spans="1:28" x14ac:dyDescent="0.2">
      <c r="A53" s="82"/>
      <c r="B53" s="40"/>
      <c r="C53" s="52"/>
      <c r="D53" s="52"/>
      <c r="E53" s="52"/>
      <c r="F53" s="40"/>
      <c r="G53" s="40"/>
      <c r="H53" s="40"/>
      <c r="I53" s="40"/>
      <c r="J53" s="52"/>
      <c r="K53" s="40"/>
      <c r="L53" s="40"/>
      <c r="M53" s="40"/>
      <c r="N53" s="40"/>
      <c r="O53" s="40"/>
      <c r="P53" s="40"/>
      <c r="Q53" s="40"/>
      <c r="R53" s="84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 x14ac:dyDescent="0.2">
      <c r="A54" s="2"/>
      <c r="B54" s="93"/>
      <c r="C54" s="94"/>
      <c r="D54" s="94"/>
      <c r="E54" s="94"/>
      <c r="F54" s="40"/>
      <c r="G54" s="40"/>
      <c r="H54" s="40"/>
      <c r="I54" s="40"/>
      <c r="J54" s="52"/>
      <c r="K54" s="40"/>
      <c r="L54" s="40"/>
      <c r="M54" s="40"/>
      <c r="N54" s="40"/>
      <c r="O54" s="40"/>
      <c r="P54" s="40"/>
      <c r="Q54" s="40"/>
      <c r="R54" s="84"/>
      <c r="S54" s="40"/>
      <c r="T54" s="40"/>
      <c r="U54" s="40"/>
      <c r="V54" s="40"/>
      <c r="W54" s="40"/>
      <c r="X54" s="40"/>
      <c r="Y54" s="40"/>
      <c r="Z54" s="40"/>
      <c r="AA54" s="40"/>
      <c r="AB54" s="40"/>
    </row>
    <row r="55" spans="1:28" x14ac:dyDescent="0.2">
      <c r="A55" s="2"/>
      <c r="B55" s="4"/>
      <c r="C55" s="91"/>
      <c r="D55" s="91"/>
      <c r="E55" s="91"/>
      <c r="F55" s="4"/>
      <c r="G55" s="4"/>
      <c r="H55" s="4"/>
      <c r="I55" s="4"/>
      <c r="J55" s="95"/>
      <c r="K55" s="4"/>
      <c r="L55" s="4"/>
      <c r="M55" s="4"/>
      <c r="N55" s="4"/>
      <c r="O55" s="4"/>
      <c r="P55" s="4"/>
      <c r="Q55" s="4"/>
      <c r="R55" s="90"/>
      <c r="S55" s="4"/>
      <c r="T55" s="40"/>
      <c r="U55" s="40"/>
      <c r="V55" s="40"/>
      <c r="W55" s="40"/>
      <c r="X55" s="40"/>
      <c r="Y55" s="40"/>
      <c r="Z55" s="40"/>
      <c r="AA55" s="40"/>
      <c r="AB55" s="40"/>
    </row>
    <row r="56" spans="1:28" x14ac:dyDescent="0.2">
      <c r="A56" s="2"/>
      <c r="B56" s="4"/>
      <c r="C56" s="95"/>
      <c r="D56" s="95"/>
      <c r="E56" s="95"/>
      <c r="F56" s="4"/>
      <c r="G56" s="4"/>
      <c r="H56" s="4"/>
      <c r="I56" s="4"/>
      <c r="J56" s="95"/>
      <c r="K56" s="4"/>
      <c r="L56" s="4"/>
      <c r="M56" s="4"/>
      <c r="N56" s="4"/>
      <c r="O56" s="4"/>
      <c r="P56" s="4"/>
      <c r="Q56" s="4"/>
      <c r="R56" s="90"/>
      <c r="S56" s="4"/>
      <c r="T56" s="40"/>
      <c r="U56" s="40"/>
      <c r="V56" s="40"/>
      <c r="W56" s="40"/>
      <c r="X56" s="40"/>
      <c r="Y56" s="40"/>
      <c r="Z56" s="40"/>
      <c r="AA56" s="40"/>
      <c r="AB56" s="40"/>
    </row>
    <row r="57" spans="1:28" x14ac:dyDescent="0.2">
      <c r="A57" s="2"/>
      <c r="B57" s="40"/>
      <c r="C57" s="40"/>
      <c r="D57" s="40"/>
      <c r="E57" s="40"/>
      <c r="F57" s="40"/>
      <c r="G57" s="40"/>
      <c r="H57" s="40"/>
      <c r="I57" s="40"/>
      <c r="J57" s="52"/>
      <c r="K57" s="40"/>
      <c r="L57" s="40"/>
      <c r="M57" s="40"/>
      <c r="N57" s="40"/>
      <c r="O57" s="40"/>
      <c r="P57" s="40"/>
      <c r="Q57" s="40"/>
      <c r="R57" s="84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 x14ac:dyDescent="0.2">
      <c r="A58" s="2"/>
      <c r="B58" s="40"/>
      <c r="C58" s="40"/>
      <c r="D58" s="40"/>
      <c r="E58" s="40"/>
      <c r="F58" s="52"/>
      <c r="G58" s="40"/>
      <c r="H58" s="40"/>
      <c r="I58" s="40"/>
      <c r="J58" s="52"/>
      <c r="K58" s="40"/>
      <c r="L58" s="40"/>
      <c r="M58" s="40"/>
      <c r="N58" s="40"/>
      <c r="O58" s="40"/>
      <c r="P58" s="40"/>
      <c r="Q58" s="40"/>
      <c r="R58" s="84"/>
      <c r="S58" s="40"/>
      <c r="T58" s="40"/>
      <c r="U58" s="40"/>
      <c r="V58" s="40"/>
      <c r="W58" s="40"/>
      <c r="X58" s="40"/>
      <c r="Y58" s="40"/>
      <c r="Z58" s="40"/>
      <c r="AA58" s="40"/>
      <c r="AB58" s="40"/>
    </row>
    <row r="59" spans="1:28" x14ac:dyDescent="0.2">
      <c r="A59" s="2"/>
      <c r="B59" s="40"/>
      <c r="C59" s="40"/>
      <c r="D59" s="40"/>
      <c r="E59" s="40"/>
      <c r="F59" s="40"/>
      <c r="G59" s="40"/>
      <c r="H59" s="40"/>
      <c r="I59" s="40"/>
      <c r="J59" s="52"/>
      <c r="K59" s="40"/>
      <c r="L59" s="40"/>
      <c r="M59" s="40"/>
      <c r="N59" s="40"/>
      <c r="O59" s="40"/>
      <c r="P59" s="40"/>
      <c r="Q59" s="40"/>
      <c r="R59" s="84"/>
      <c r="S59" s="40"/>
      <c r="T59" s="40"/>
      <c r="U59" s="40"/>
      <c r="V59" s="40"/>
      <c r="W59" s="40"/>
      <c r="X59" s="40"/>
      <c r="Y59" s="40"/>
      <c r="Z59" s="40"/>
      <c r="AA59" s="40"/>
      <c r="AB59" s="40"/>
    </row>
    <row r="60" spans="1:28" x14ac:dyDescent="0.2">
      <c r="A60" s="2"/>
      <c r="B60" s="40"/>
      <c r="C60" s="40"/>
      <c r="D60" s="40"/>
      <c r="E60" s="40"/>
      <c r="F60" s="52"/>
      <c r="G60" s="40"/>
      <c r="H60" s="40"/>
      <c r="I60" s="40"/>
      <c r="J60" s="52"/>
      <c r="K60" s="40"/>
      <c r="L60" s="40"/>
      <c r="M60" s="40"/>
      <c r="N60" s="40"/>
      <c r="O60" s="40"/>
      <c r="P60" s="40"/>
      <c r="Q60" s="40"/>
      <c r="R60" s="84"/>
      <c r="S60" s="40"/>
      <c r="T60" s="40"/>
      <c r="U60" s="40"/>
      <c r="V60" s="40"/>
      <c r="W60" s="40"/>
      <c r="X60" s="40"/>
      <c r="Y60" s="40"/>
      <c r="Z60" s="40"/>
      <c r="AA60" s="40"/>
      <c r="AB60" s="40"/>
    </row>
    <row r="61" spans="1:28" x14ac:dyDescent="0.2">
      <c r="A61" s="2"/>
      <c r="B61" s="40"/>
      <c r="C61" s="40"/>
      <c r="D61" s="40"/>
      <c r="E61" s="40"/>
      <c r="F61" s="40"/>
      <c r="G61" s="40"/>
      <c r="H61" s="40"/>
      <c r="I61" s="40"/>
      <c r="J61" s="52"/>
      <c r="K61" s="40"/>
      <c r="L61" s="40"/>
      <c r="M61" s="40"/>
      <c r="N61" s="40"/>
      <c r="O61" s="40"/>
      <c r="P61" s="40"/>
      <c r="Q61" s="40"/>
      <c r="R61" s="84"/>
      <c r="S61" s="40"/>
      <c r="T61" s="40"/>
      <c r="U61" s="40"/>
      <c r="V61" s="40"/>
      <c r="W61" s="40"/>
      <c r="X61" s="40"/>
      <c r="Y61" s="40"/>
      <c r="Z61" s="40"/>
      <c r="AA61" s="40"/>
      <c r="AB61" s="40"/>
    </row>
    <row r="62" spans="1:28" x14ac:dyDescent="0.2">
      <c r="A62" s="2"/>
      <c r="B62" s="40"/>
      <c r="C62" s="40"/>
      <c r="D62" s="40"/>
      <c r="E62" s="40"/>
      <c r="F62" s="40"/>
      <c r="G62" s="40"/>
      <c r="H62" s="40"/>
      <c r="I62" s="40"/>
      <c r="J62" s="52"/>
      <c r="K62" s="40"/>
      <c r="L62" s="40"/>
      <c r="M62" s="40"/>
      <c r="N62" s="40"/>
      <c r="O62" s="40"/>
      <c r="P62" s="40"/>
      <c r="Q62" s="40"/>
      <c r="R62" s="84"/>
      <c r="S62" s="40"/>
      <c r="T62" s="40"/>
      <c r="U62" s="40"/>
      <c r="V62" s="40"/>
      <c r="W62" s="40"/>
      <c r="X62" s="40"/>
      <c r="Y62" s="40"/>
      <c r="Z62" s="40"/>
      <c r="AA62" s="40"/>
      <c r="AB62" s="40"/>
    </row>
    <row r="63" spans="1:28" x14ac:dyDescent="0.2">
      <c r="A63" s="2"/>
      <c r="B63" s="40"/>
      <c r="C63" s="40"/>
      <c r="D63" s="40"/>
      <c r="E63" s="40"/>
      <c r="F63" s="40"/>
      <c r="G63" s="40"/>
      <c r="H63" s="40"/>
      <c r="I63" s="40"/>
      <c r="J63" s="52"/>
      <c r="K63" s="40"/>
      <c r="L63" s="40"/>
      <c r="M63" s="40"/>
      <c r="N63" s="40"/>
      <c r="O63" s="40"/>
      <c r="P63" s="40"/>
      <c r="Q63" s="40"/>
      <c r="R63" s="84"/>
      <c r="S63" s="40"/>
      <c r="T63" s="40"/>
      <c r="U63" s="40"/>
      <c r="V63" s="40"/>
      <c r="W63" s="40"/>
      <c r="X63" s="40"/>
      <c r="Y63" s="40"/>
      <c r="Z63" s="40"/>
      <c r="AA63" s="40"/>
      <c r="AB63" s="40"/>
    </row>
    <row r="64" spans="1:28" x14ac:dyDescent="0.2">
      <c r="A64" s="2"/>
      <c r="B64" s="40"/>
      <c r="C64" s="40"/>
      <c r="D64" s="40"/>
      <c r="E64" s="40"/>
      <c r="F64" s="40"/>
      <c r="G64" s="40"/>
      <c r="H64" s="40"/>
      <c r="I64" s="40"/>
      <c r="J64" s="52"/>
      <c r="K64" s="40"/>
      <c r="L64" s="40"/>
      <c r="M64" s="40"/>
      <c r="N64" s="40"/>
      <c r="O64" s="40"/>
      <c r="P64" s="40"/>
      <c r="Q64" s="40"/>
      <c r="R64" s="84"/>
      <c r="S64" s="40"/>
      <c r="T64" s="40"/>
      <c r="U64" s="40"/>
      <c r="V64" s="40"/>
      <c r="W64" s="40"/>
      <c r="X64" s="40"/>
      <c r="Y64" s="40"/>
      <c r="Z64" s="40"/>
      <c r="AA64" s="40"/>
      <c r="AB64" s="40"/>
    </row>
    <row r="65" spans="1:28" x14ac:dyDescent="0.2">
      <c r="A65" s="82"/>
      <c r="B65" s="40"/>
      <c r="C65" s="40"/>
      <c r="D65" s="40"/>
      <c r="E65" s="40"/>
      <c r="F65" s="40"/>
      <c r="G65" s="40"/>
      <c r="H65" s="40"/>
      <c r="I65" s="40"/>
      <c r="J65" s="52"/>
      <c r="K65" s="40"/>
      <c r="L65" s="40"/>
      <c r="M65" s="40"/>
      <c r="N65" s="40"/>
      <c r="O65" s="40"/>
      <c r="P65" s="40"/>
      <c r="Q65" s="40"/>
      <c r="R65" s="84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 x14ac:dyDescent="0.2">
      <c r="A66" s="40"/>
      <c r="B66" s="40"/>
      <c r="C66" s="40"/>
      <c r="D66" s="40"/>
      <c r="E66" s="40"/>
      <c r="F66" s="40"/>
      <c r="G66" s="40"/>
      <c r="H66" s="40"/>
      <c r="I66" s="40"/>
      <c r="J66" s="52"/>
      <c r="K66" s="40"/>
      <c r="L66" s="40"/>
      <c r="M66" s="40"/>
      <c r="N66" s="40"/>
      <c r="O66" s="40"/>
      <c r="P66" s="40"/>
      <c r="Q66" s="40"/>
      <c r="R66" s="84"/>
      <c r="S66" s="40"/>
      <c r="T66" s="40"/>
      <c r="U66" s="40"/>
      <c r="V66" s="40"/>
      <c r="W66" s="40"/>
      <c r="X66" s="40"/>
      <c r="Y66" s="40"/>
      <c r="Z66" s="40"/>
      <c r="AA66" s="40"/>
      <c r="AB66" s="40"/>
    </row>
    <row r="67" spans="1:28" x14ac:dyDescent="0.2">
      <c r="A67" s="40"/>
      <c r="B67" s="40"/>
      <c r="C67" s="40"/>
      <c r="D67" s="40"/>
      <c r="E67" s="40"/>
      <c r="F67" s="40"/>
      <c r="G67" s="40"/>
      <c r="H67" s="40"/>
      <c r="I67" s="40"/>
      <c r="J67" s="52"/>
      <c r="K67" s="40"/>
      <c r="L67" s="40"/>
      <c r="M67" s="40"/>
      <c r="N67" s="40"/>
      <c r="O67" s="40"/>
      <c r="P67" s="40"/>
      <c r="Q67" s="40"/>
      <c r="R67" s="84"/>
      <c r="S67" s="40"/>
      <c r="T67" s="40"/>
      <c r="U67" s="40"/>
      <c r="V67" s="40"/>
      <c r="W67" s="40"/>
      <c r="X67" s="40"/>
      <c r="Y67" s="40"/>
      <c r="Z67" s="40"/>
      <c r="AA67" s="40"/>
      <c r="AB67" s="40"/>
    </row>
    <row r="68" spans="1:28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84"/>
      <c r="S68" s="40"/>
      <c r="T68" s="40"/>
      <c r="U68" s="40"/>
      <c r="V68" s="40"/>
      <c r="W68" s="40"/>
      <c r="X68" s="40"/>
      <c r="Y68" s="40"/>
      <c r="Z68" s="40"/>
      <c r="AA68" s="40"/>
      <c r="AB68" s="40"/>
    </row>
    <row r="69" spans="1:28" x14ac:dyDescent="0.2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84"/>
      <c r="S69" s="40"/>
      <c r="T69" s="40"/>
      <c r="U69" s="40"/>
      <c r="V69" s="40"/>
      <c r="W69" s="40"/>
      <c r="X69" s="40"/>
      <c r="Y69" s="40"/>
      <c r="Z69" s="40"/>
      <c r="AA69" s="40"/>
      <c r="AB69" s="40"/>
    </row>
    <row r="70" spans="1:28" x14ac:dyDescent="0.2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84"/>
      <c r="S70" s="40"/>
      <c r="T70" s="40"/>
      <c r="U70" s="40"/>
      <c r="V70" s="40"/>
      <c r="W70" s="40"/>
      <c r="X70" s="40"/>
      <c r="Y70" s="40"/>
      <c r="Z70" s="40"/>
      <c r="AA70" s="40"/>
      <c r="AB70" s="40"/>
    </row>
    <row r="71" spans="1:28" x14ac:dyDescent="0.2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R71" s="99"/>
    </row>
    <row r="72" spans="1:28" x14ac:dyDescent="0.2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R72" s="99"/>
    </row>
    <row r="73" spans="1:28" x14ac:dyDescent="0.2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28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1:28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28" x14ac:dyDescent="0.2">
      <c r="B76" s="40"/>
      <c r="C76" s="40"/>
      <c r="D76" s="40"/>
      <c r="E76" s="40"/>
    </row>
    <row r="77" spans="1:28" x14ac:dyDescent="0.2">
      <c r="B77" s="40"/>
      <c r="C77" s="40"/>
      <c r="D77" s="40"/>
      <c r="E77" s="40"/>
    </row>
    <row r="78" spans="1:28" x14ac:dyDescent="0.2">
      <c r="B78" s="40"/>
      <c r="C78" s="40"/>
      <c r="D78" s="40"/>
      <c r="E78" s="40"/>
    </row>
  </sheetData>
  <mergeCells count="12">
    <mergeCell ref="R4:R5"/>
    <mergeCell ref="Y4:Y5"/>
    <mergeCell ref="A1:Y1"/>
    <mergeCell ref="A3:A5"/>
    <mergeCell ref="B3:I3"/>
    <mergeCell ref="J3:L3"/>
    <mergeCell ref="M3:R3"/>
    <mergeCell ref="S3:Y3"/>
    <mergeCell ref="B4:E4"/>
    <mergeCell ref="F4:I4"/>
    <mergeCell ref="J4:J5"/>
    <mergeCell ref="K4:L4"/>
  </mergeCells>
  <pageMargins left="0.19685039370078741" right="0.15748031496062992" top="0.23622047244094491" bottom="0.15748031496062992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0"/>
  <sheetViews>
    <sheetView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AU7" sqref="AU7"/>
    </sheetView>
  </sheetViews>
  <sheetFormatPr defaultRowHeight="11.25" x14ac:dyDescent="0.2"/>
  <cols>
    <col min="1" max="1" width="17.28515625" style="1" customWidth="1"/>
    <col min="2" max="2" width="3.7109375" style="1" hidden="1" customWidth="1"/>
    <col min="3" max="3" width="5" style="1" hidden="1" customWidth="1"/>
    <col min="4" max="4" width="4.140625" style="1" customWidth="1"/>
    <col min="5" max="5" width="4.85546875" style="1" customWidth="1"/>
    <col min="6" max="6" width="7.5703125" style="1" hidden="1" customWidth="1"/>
    <col min="7" max="7" width="8.7109375" style="1" hidden="1" customWidth="1"/>
    <col min="8" max="8" width="7.140625" style="1" customWidth="1"/>
    <col min="9" max="9" width="8.140625" style="1" customWidth="1"/>
    <col min="10" max="10" width="4.5703125" style="1" hidden="1" customWidth="1"/>
    <col min="11" max="11" width="4.85546875" style="1" hidden="1" customWidth="1"/>
    <col min="12" max="13" width="5" style="1" customWidth="1"/>
    <col min="14" max="14" width="7.7109375" style="1" hidden="1" customWidth="1"/>
    <col min="15" max="15" width="8.42578125" style="1" hidden="1" customWidth="1"/>
    <col min="16" max="16" width="7.28515625" style="1" customWidth="1"/>
    <col min="17" max="17" width="8.28515625" style="1" customWidth="1"/>
    <col min="18" max="18" width="0.28515625" style="1" hidden="1" customWidth="1"/>
    <col min="19" max="19" width="5.85546875" style="1" hidden="1" customWidth="1"/>
    <col min="20" max="20" width="4" style="1" customWidth="1"/>
    <col min="21" max="21" width="4.28515625" style="1" customWidth="1"/>
    <col min="22" max="22" width="8" style="1" hidden="1" customWidth="1"/>
    <col min="23" max="23" width="9.5703125" style="1" hidden="1" customWidth="1"/>
    <col min="24" max="24" width="7.42578125" style="1" customWidth="1"/>
    <col min="25" max="25" width="8" style="1" customWidth="1"/>
    <col min="26" max="26" width="6.140625" style="1" customWidth="1"/>
    <col min="27" max="27" width="4.5703125" style="1" customWidth="1"/>
    <col min="28" max="28" width="5.85546875" style="1" customWidth="1"/>
    <col min="29" max="29" width="4.28515625" style="1" customWidth="1"/>
    <col min="30" max="30" width="0.140625" style="1" hidden="1" customWidth="1"/>
    <col min="31" max="33" width="9.140625" style="1" hidden="1" customWidth="1"/>
    <col min="34" max="34" width="4.42578125" style="1" customWidth="1"/>
    <col min="35" max="35" width="5.7109375" style="1" customWidth="1"/>
    <col min="36" max="36" width="5.140625" style="1" customWidth="1"/>
    <col min="37" max="37" width="5.42578125" style="1" customWidth="1"/>
    <col min="38" max="38" width="4.85546875" style="1" customWidth="1"/>
    <col min="39" max="39" width="4.5703125" style="1" customWidth="1"/>
    <col min="40" max="40" width="4.7109375" style="1" customWidth="1"/>
    <col min="41" max="41" width="6.85546875" style="1" customWidth="1"/>
    <col min="42" max="45" width="9.140625" style="1" hidden="1" customWidth="1"/>
    <col min="46" max="261" width="9.140625" style="1"/>
    <col min="262" max="262" width="21.5703125" style="1" customWidth="1"/>
    <col min="263" max="263" width="4.85546875" style="1" customWidth="1"/>
    <col min="264" max="264" width="5.42578125" style="1" customWidth="1"/>
    <col min="265" max="265" width="6.140625" style="1" customWidth="1"/>
    <col min="266" max="266" width="6.5703125" style="1" customWidth="1"/>
    <col min="267" max="267" width="6.140625" style="1" customWidth="1"/>
    <col min="268" max="268" width="7.140625" style="1" customWidth="1"/>
    <col min="269" max="270" width="5.7109375" style="1" customWidth="1"/>
    <col min="271" max="271" width="5.5703125" style="1" customWidth="1"/>
    <col min="272" max="272" width="7.7109375" style="1" customWidth="1"/>
    <col min="273" max="274" width="8.140625" style="1" customWidth="1"/>
    <col min="275" max="275" width="5.28515625" style="1" customWidth="1"/>
    <col min="276" max="277" width="5.85546875" style="1" customWidth="1"/>
    <col min="278" max="278" width="0.140625" style="1" customWidth="1"/>
    <col min="279" max="280" width="7.7109375" style="1" customWidth="1"/>
    <col min="281" max="281" width="8.42578125" style="1" customWidth="1"/>
    <col min="282" max="517" width="9.140625" style="1"/>
    <col min="518" max="518" width="21.5703125" style="1" customWidth="1"/>
    <col min="519" max="519" width="4.85546875" style="1" customWidth="1"/>
    <col min="520" max="520" width="5.42578125" style="1" customWidth="1"/>
    <col min="521" max="521" width="6.140625" style="1" customWidth="1"/>
    <col min="522" max="522" width="6.5703125" style="1" customWidth="1"/>
    <col min="523" max="523" width="6.140625" style="1" customWidth="1"/>
    <col min="524" max="524" width="7.140625" style="1" customWidth="1"/>
    <col min="525" max="526" width="5.7109375" style="1" customWidth="1"/>
    <col min="527" max="527" width="5.5703125" style="1" customWidth="1"/>
    <col min="528" max="528" width="7.7109375" style="1" customWidth="1"/>
    <col min="529" max="530" width="8.140625" style="1" customWidth="1"/>
    <col min="531" max="531" width="5.28515625" style="1" customWidth="1"/>
    <col min="532" max="533" width="5.85546875" style="1" customWidth="1"/>
    <col min="534" max="534" width="0.140625" style="1" customWidth="1"/>
    <col min="535" max="536" width="7.7109375" style="1" customWidth="1"/>
    <col min="537" max="537" width="8.42578125" style="1" customWidth="1"/>
    <col min="538" max="773" width="9.140625" style="1"/>
    <col min="774" max="774" width="21.5703125" style="1" customWidth="1"/>
    <col min="775" max="775" width="4.85546875" style="1" customWidth="1"/>
    <col min="776" max="776" width="5.42578125" style="1" customWidth="1"/>
    <col min="777" max="777" width="6.140625" style="1" customWidth="1"/>
    <col min="778" max="778" width="6.5703125" style="1" customWidth="1"/>
    <col min="779" max="779" width="6.140625" style="1" customWidth="1"/>
    <col min="780" max="780" width="7.140625" style="1" customWidth="1"/>
    <col min="781" max="782" width="5.7109375" style="1" customWidth="1"/>
    <col min="783" max="783" width="5.5703125" style="1" customWidth="1"/>
    <col min="784" max="784" width="7.7109375" style="1" customWidth="1"/>
    <col min="785" max="786" width="8.140625" style="1" customWidth="1"/>
    <col min="787" max="787" width="5.28515625" style="1" customWidth="1"/>
    <col min="788" max="789" width="5.85546875" style="1" customWidth="1"/>
    <col min="790" max="790" width="0.140625" style="1" customWidth="1"/>
    <col min="791" max="792" width="7.7109375" style="1" customWidth="1"/>
    <col min="793" max="793" width="8.42578125" style="1" customWidth="1"/>
    <col min="794" max="1029" width="9.140625" style="1"/>
    <col min="1030" max="1030" width="21.5703125" style="1" customWidth="1"/>
    <col min="1031" max="1031" width="4.85546875" style="1" customWidth="1"/>
    <col min="1032" max="1032" width="5.42578125" style="1" customWidth="1"/>
    <col min="1033" max="1033" width="6.140625" style="1" customWidth="1"/>
    <col min="1034" max="1034" width="6.5703125" style="1" customWidth="1"/>
    <col min="1035" max="1035" width="6.140625" style="1" customWidth="1"/>
    <col min="1036" max="1036" width="7.140625" style="1" customWidth="1"/>
    <col min="1037" max="1038" width="5.7109375" style="1" customWidth="1"/>
    <col min="1039" max="1039" width="5.5703125" style="1" customWidth="1"/>
    <col min="1040" max="1040" width="7.7109375" style="1" customWidth="1"/>
    <col min="1041" max="1042" width="8.140625" style="1" customWidth="1"/>
    <col min="1043" max="1043" width="5.28515625" style="1" customWidth="1"/>
    <col min="1044" max="1045" width="5.85546875" style="1" customWidth="1"/>
    <col min="1046" max="1046" width="0.140625" style="1" customWidth="1"/>
    <col min="1047" max="1048" width="7.7109375" style="1" customWidth="1"/>
    <col min="1049" max="1049" width="8.42578125" style="1" customWidth="1"/>
    <col min="1050" max="1285" width="9.140625" style="1"/>
    <col min="1286" max="1286" width="21.5703125" style="1" customWidth="1"/>
    <col min="1287" max="1287" width="4.85546875" style="1" customWidth="1"/>
    <col min="1288" max="1288" width="5.42578125" style="1" customWidth="1"/>
    <col min="1289" max="1289" width="6.140625" style="1" customWidth="1"/>
    <col min="1290" max="1290" width="6.5703125" style="1" customWidth="1"/>
    <col min="1291" max="1291" width="6.140625" style="1" customWidth="1"/>
    <col min="1292" max="1292" width="7.140625" style="1" customWidth="1"/>
    <col min="1293" max="1294" width="5.7109375" style="1" customWidth="1"/>
    <col min="1295" max="1295" width="5.5703125" style="1" customWidth="1"/>
    <col min="1296" max="1296" width="7.7109375" style="1" customWidth="1"/>
    <col min="1297" max="1298" width="8.140625" style="1" customWidth="1"/>
    <col min="1299" max="1299" width="5.28515625" style="1" customWidth="1"/>
    <col min="1300" max="1301" width="5.85546875" style="1" customWidth="1"/>
    <col min="1302" max="1302" width="0.140625" style="1" customWidth="1"/>
    <col min="1303" max="1304" width="7.7109375" style="1" customWidth="1"/>
    <col min="1305" max="1305" width="8.42578125" style="1" customWidth="1"/>
    <col min="1306" max="1541" width="9.140625" style="1"/>
    <col min="1542" max="1542" width="21.5703125" style="1" customWidth="1"/>
    <col min="1543" max="1543" width="4.85546875" style="1" customWidth="1"/>
    <col min="1544" max="1544" width="5.42578125" style="1" customWidth="1"/>
    <col min="1545" max="1545" width="6.140625" style="1" customWidth="1"/>
    <col min="1546" max="1546" width="6.5703125" style="1" customWidth="1"/>
    <col min="1547" max="1547" width="6.140625" style="1" customWidth="1"/>
    <col min="1548" max="1548" width="7.140625" style="1" customWidth="1"/>
    <col min="1549" max="1550" width="5.7109375" style="1" customWidth="1"/>
    <col min="1551" max="1551" width="5.5703125" style="1" customWidth="1"/>
    <col min="1552" max="1552" width="7.7109375" style="1" customWidth="1"/>
    <col min="1553" max="1554" width="8.140625" style="1" customWidth="1"/>
    <col min="1555" max="1555" width="5.28515625" style="1" customWidth="1"/>
    <col min="1556" max="1557" width="5.85546875" style="1" customWidth="1"/>
    <col min="1558" max="1558" width="0.140625" style="1" customWidth="1"/>
    <col min="1559" max="1560" width="7.7109375" style="1" customWidth="1"/>
    <col min="1561" max="1561" width="8.42578125" style="1" customWidth="1"/>
    <col min="1562" max="1797" width="9.140625" style="1"/>
    <col min="1798" max="1798" width="21.5703125" style="1" customWidth="1"/>
    <col min="1799" max="1799" width="4.85546875" style="1" customWidth="1"/>
    <col min="1800" max="1800" width="5.42578125" style="1" customWidth="1"/>
    <col min="1801" max="1801" width="6.140625" style="1" customWidth="1"/>
    <col min="1802" max="1802" width="6.5703125" style="1" customWidth="1"/>
    <col min="1803" max="1803" width="6.140625" style="1" customWidth="1"/>
    <col min="1804" max="1804" width="7.140625" style="1" customWidth="1"/>
    <col min="1805" max="1806" width="5.7109375" style="1" customWidth="1"/>
    <col min="1807" max="1807" width="5.5703125" style="1" customWidth="1"/>
    <col min="1808" max="1808" width="7.7109375" style="1" customWidth="1"/>
    <col min="1809" max="1810" width="8.140625" style="1" customWidth="1"/>
    <col min="1811" max="1811" width="5.28515625" style="1" customWidth="1"/>
    <col min="1812" max="1813" width="5.85546875" style="1" customWidth="1"/>
    <col min="1814" max="1814" width="0.140625" style="1" customWidth="1"/>
    <col min="1815" max="1816" width="7.7109375" style="1" customWidth="1"/>
    <col min="1817" max="1817" width="8.42578125" style="1" customWidth="1"/>
    <col min="1818" max="2053" width="9.140625" style="1"/>
    <col min="2054" max="2054" width="21.5703125" style="1" customWidth="1"/>
    <col min="2055" max="2055" width="4.85546875" style="1" customWidth="1"/>
    <col min="2056" max="2056" width="5.42578125" style="1" customWidth="1"/>
    <col min="2057" max="2057" width="6.140625" style="1" customWidth="1"/>
    <col min="2058" max="2058" width="6.5703125" style="1" customWidth="1"/>
    <col min="2059" max="2059" width="6.140625" style="1" customWidth="1"/>
    <col min="2060" max="2060" width="7.140625" style="1" customWidth="1"/>
    <col min="2061" max="2062" width="5.7109375" style="1" customWidth="1"/>
    <col min="2063" max="2063" width="5.5703125" style="1" customWidth="1"/>
    <col min="2064" max="2064" width="7.7109375" style="1" customWidth="1"/>
    <col min="2065" max="2066" width="8.140625" style="1" customWidth="1"/>
    <col min="2067" max="2067" width="5.28515625" style="1" customWidth="1"/>
    <col min="2068" max="2069" width="5.85546875" style="1" customWidth="1"/>
    <col min="2070" max="2070" width="0.140625" style="1" customWidth="1"/>
    <col min="2071" max="2072" width="7.7109375" style="1" customWidth="1"/>
    <col min="2073" max="2073" width="8.42578125" style="1" customWidth="1"/>
    <col min="2074" max="2309" width="9.140625" style="1"/>
    <col min="2310" max="2310" width="21.5703125" style="1" customWidth="1"/>
    <col min="2311" max="2311" width="4.85546875" style="1" customWidth="1"/>
    <col min="2312" max="2312" width="5.42578125" style="1" customWidth="1"/>
    <col min="2313" max="2313" width="6.140625" style="1" customWidth="1"/>
    <col min="2314" max="2314" width="6.5703125" style="1" customWidth="1"/>
    <col min="2315" max="2315" width="6.140625" style="1" customWidth="1"/>
    <col min="2316" max="2316" width="7.140625" style="1" customWidth="1"/>
    <col min="2317" max="2318" width="5.7109375" style="1" customWidth="1"/>
    <col min="2319" max="2319" width="5.5703125" style="1" customWidth="1"/>
    <col min="2320" max="2320" width="7.7109375" style="1" customWidth="1"/>
    <col min="2321" max="2322" width="8.140625" style="1" customWidth="1"/>
    <col min="2323" max="2323" width="5.28515625" style="1" customWidth="1"/>
    <col min="2324" max="2325" width="5.85546875" style="1" customWidth="1"/>
    <col min="2326" max="2326" width="0.140625" style="1" customWidth="1"/>
    <col min="2327" max="2328" width="7.7109375" style="1" customWidth="1"/>
    <col min="2329" max="2329" width="8.42578125" style="1" customWidth="1"/>
    <col min="2330" max="2565" width="9.140625" style="1"/>
    <col min="2566" max="2566" width="21.5703125" style="1" customWidth="1"/>
    <col min="2567" max="2567" width="4.85546875" style="1" customWidth="1"/>
    <col min="2568" max="2568" width="5.42578125" style="1" customWidth="1"/>
    <col min="2569" max="2569" width="6.140625" style="1" customWidth="1"/>
    <col min="2570" max="2570" width="6.5703125" style="1" customWidth="1"/>
    <col min="2571" max="2571" width="6.140625" style="1" customWidth="1"/>
    <col min="2572" max="2572" width="7.140625" style="1" customWidth="1"/>
    <col min="2573" max="2574" width="5.7109375" style="1" customWidth="1"/>
    <col min="2575" max="2575" width="5.5703125" style="1" customWidth="1"/>
    <col min="2576" max="2576" width="7.7109375" style="1" customWidth="1"/>
    <col min="2577" max="2578" width="8.140625" style="1" customWidth="1"/>
    <col min="2579" max="2579" width="5.28515625" style="1" customWidth="1"/>
    <col min="2580" max="2581" width="5.85546875" style="1" customWidth="1"/>
    <col min="2582" max="2582" width="0.140625" style="1" customWidth="1"/>
    <col min="2583" max="2584" width="7.7109375" style="1" customWidth="1"/>
    <col min="2585" max="2585" width="8.42578125" style="1" customWidth="1"/>
    <col min="2586" max="2821" width="9.140625" style="1"/>
    <col min="2822" max="2822" width="21.5703125" style="1" customWidth="1"/>
    <col min="2823" max="2823" width="4.85546875" style="1" customWidth="1"/>
    <col min="2824" max="2824" width="5.42578125" style="1" customWidth="1"/>
    <col min="2825" max="2825" width="6.140625" style="1" customWidth="1"/>
    <col min="2826" max="2826" width="6.5703125" style="1" customWidth="1"/>
    <col min="2827" max="2827" width="6.140625" style="1" customWidth="1"/>
    <col min="2828" max="2828" width="7.140625" style="1" customWidth="1"/>
    <col min="2829" max="2830" width="5.7109375" style="1" customWidth="1"/>
    <col min="2831" max="2831" width="5.5703125" style="1" customWidth="1"/>
    <col min="2832" max="2832" width="7.7109375" style="1" customWidth="1"/>
    <col min="2833" max="2834" width="8.140625" style="1" customWidth="1"/>
    <col min="2835" max="2835" width="5.28515625" style="1" customWidth="1"/>
    <col min="2836" max="2837" width="5.85546875" style="1" customWidth="1"/>
    <col min="2838" max="2838" width="0.140625" style="1" customWidth="1"/>
    <col min="2839" max="2840" width="7.7109375" style="1" customWidth="1"/>
    <col min="2841" max="2841" width="8.42578125" style="1" customWidth="1"/>
    <col min="2842" max="3077" width="9.140625" style="1"/>
    <col min="3078" max="3078" width="21.5703125" style="1" customWidth="1"/>
    <col min="3079" max="3079" width="4.85546875" style="1" customWidth="1"/>
    <col min="3080" max="3080" width="5.42578125" style="1" customWidth="1"/>
    <col min="3081" max="3081" width="6.140625" style="1" customWidth="1"/>
    <col min="3082" max="3082" width="6.5703125" style="1" customWidth="1"/>
    <col min="3083" max="3083" width="6.140625" style="1" customWidth="1"/>
    <col min="3084" max="3084" width="7.140625" style="1" customWidth="1"/>
    <col min="3085" max="3086" width="5.7109375" style="1" customWidth="1"/>
    <col min="3087" max="3087" width="5.5703125" style="1" customWidth="1"/>
    <col min="3088" max="3088" width="7.7109375" style="1" customWidth="1"/>
    <col min="3089" max="3090" width="8.140625" style="1" customWidth="1"/>
    <col min="3091" max="3091" width="5.28515625" style="1" customWidth="1"/>
    <col min="3092" max="3093" width="5.85546875" style="1" customWidth="1"/>
    <col min="3094" max="3094" width="0.140625" style="1" customWidth="1"/>
    <col min="3095" max="3096" width="7.7109375" style="1" customWidth="1"/>
    <col min="3097" max="3097" width="8.42578125" style="1" customWidth="1"/>
    <col min="3098" max="3333" width="9.140625" style="1"/>
    <col min="3334" max="3334" width="21.5703125" style="1" customWidth="1"/>
    <col min="3335" max="3335" width="4.85546875" style="1" customWidth="1"/>
    <col min="3336" max="3336" width="5.42578125" style="1" customWidth="1"/>
    <col min="3337" max="3337" width="6.140625" style="1" customWidth="1"/>
    <col min="3338" max="3338" width="6.5703125" style="1" customWidth="1"/>
    <col min="3339" max="3339" width="6.140625" style="1" customWidth="1"/>
    <col min="3340" max="3340" width="7.140625" style="1" customWidth="1"/>
    <col min="3341" max="3342" width="5.7109375" style="1" customWidth="1"/>
    <col min="3343" max="3343" width="5.5703125" style="1" customWidth="1"/>
    <col min="3344" max="3344" width="7.7109375" style="1" customWidth="1"/>
    <col min="3345" max="3346" width="8.140625" style="1" customWidth="1"/>
    <col min="3347" max="3347" width="5.28515625" style="1" customWidth="1"/>
    <col min="3348" max="3349" width="5.85546875" style="1" customWidth="1"/>
    <col min="3350" max="3350" width="0.140625" style="1" customWidth="1"/>
    <col min="3351" max="3352" width="7.7109375" style="1" customWidth="1"/>
    <col min="3353" max="3353" width="8.42578125" style="1" customWidth="1"/>
    <col min="3354" max="3589" width="9.140625" style="1"/>
    <col min="3590" max="3590" width="21.5703125" style="1" customWidth="1"/>
    <col min="3591" max="3591" width="4.85546875" style="1" customWidth="1"/>
    <col min="3592" max="3592" width="5.42578125" style="1" customWidth="1"/>
    <col min="3593" max="3593" width="6.140625" style="1" customWidth="1"/>
    <col min="3594" max="3594" width="6.5703125" style="1" customWidth="1"/>
    <col min="3595" max="3595" width="6.140625" style="1" customWidth="1"/>
    <col min="3596" max="3596" width="7.140625" style="1" customWidth="1"/>
    <col min="3597" max="3598" width="5.7109375" style="1" customWidth="1"/>
    <col min="3599" max="3599" width="5.5703125" style="1" customWidth="1"/>
    <col min="3600" max="3600" width="7.7109375" style="1" customWidth="1"/>
    <col min="3601" max="3602" width="8.140625" style="1" customWidth="1"/>
    <col min="3603" max="3603" width="5.28515625" style="1" customWidth="1"/>
    <col min="3604" max="3605" width="5.85546875" style="1" customWidth="1"/>
    <col min="3606" max="3606" width="0.140625" style="1" customWidth="1"/>
    <col min="3607" max="3608" width="7.7109375" style="1" customWidth="1"/>
    <col min="3609" max="3609" width="8.42578125" style="1" customWidth="1"/>
    <col min="3610" max="3845" width="9.140625" style="1"/>
    <col min="3846" max="3846" width="21.5703125" style="1" customWidth="1"/>
    <col min="3847" max="3847" width="4.85546875" style="1" customWidth="1"/>
    <col min="3848" max="3848" width="5.42578125" style="1" customWidth="1"/>
    <col min="3849" max="3849" width="6.140625" style="1" customWidth="1"/>
    <col min="3850" max="3850" width="6.5703125" style="1" customWidth="1"/>
    <col min="3851" max="3851" width="6.140625" style="1" customWidth="1"/>
    <col min="3852" max="3852" width="7.140625" style="1" customWidth="1"/>
    <col min="3853" max="3854" width="5.7109375" style="1" customWidth="1"/>
    <col min="3855" max="3855" width="5.5703125" style="1" customWidth="1"/>
    <col min="3856" max="3856" width="7.7109375" style="1" customWidth="1"/>
    <col min="3857" max="3858" width="8.140625" style="1" customWidth="1"/>
    <col min="3859" max="3859" width="5.28515625" style="1" customWidth="1"/>
    <col min="3860" max="3861" width="5.85546875" style="1" customWidth="1"/>
    <col min="3862" max="3862" width="0.140625" style="1" customWidth="1"/>
    <col min="3863" max="3864" width="7.7109375" style="1" customWidth="1"/>
    <col min="3865" max="3865" width="8.42578125" style="1" customWidth="1"/>
    <col min="3866" max="4101" width="9.140625" style="1"/>
    <col min="4102" max="4102" width="21.5703125" style="1" customWidth="1"/>
    <col min="4103" max="4103" width="4.85546875" style="1" customWidth="1"/>
    <col min="4104" max="4104" width="5.42578125" style="1" customWidth="1"/>
    <col min="4105" max="4105" width="6.140625" style="1" customWidth="1"/>
    <col min="4106" max="4106" width="6.5703125" style="1" customWidth="1"/>
    <col min="4107" max="4107" width="6.140625" style="1" customWidth="1"/>
    <col min="4108" max="4108" width="7.140625" style="1" customWidth="1"/>
    <col min="4109" max="4110" width="5.7109375" style="1" customWidth="1"/>
    <col min="4111" max="4111" width="5.5703125" style="1" customWidth="1"/>
    <col min="4112" max="4112" width="7.7109375" style="1" customWidth="1"/>
    <col min="4113" max="4114" width="8.140625" style="1" customWidth="1"/>
    <col min="4115" max="4115" width="5.28515625" style="1" customWidth="1"/>
    <col min="4116" max="4117" width="5.85546875" style="1" customWidth="1"/>
    <col min="4118" max="4118" width="0.140625" style="1" customWidth="1"/>
    <col min="4119" max="4120" width="7.7109375" style="1" customWidth="1"/>
    <col min="4121" max="4121" width="8.42578125" style="1" customWidth="1"/>
    <col min="4122" max="4357" width="9.140625" style="1"/>
    <col min="4358" max="4358" width="21.5703125" style="1" customWidth="1"/>
    <col min="4359" max="4359" width="4.85546875" style="1" customWidth="1"/>
    <col min="4360" max="4360" width="5.42578125" style="1" customWidth="1"/>
    <col min="4361" max="4361" width="6.140625" style="1" customWidth="1"/>
    <col min="4362" max="4362" width="6.5703125" style="1" customWidth="1"/>
    <col min="4363" max="4363" width="6.140625" style="1" customWidth="1"/>
    <col min="4364" max="4364" width="7.140625" style="1" customWidth="1"/>
    <col min="4365" max="4366" width="5.7109375" style="1" customWidth="1"/>
    <col min="4367" max="4367" width="5.5703125" style="1" customWidth="1"/>
    <col min="4368" max="4368" width="7.7109375" style="1" customWidth="1"/>
    <col min="4369" max="4370" width="8.140625" style="1" customWidth="1"/>
    <col min="4371" max="4371" width="5.28515625" style="1" customWidth="1"/>
    <col min="4372" max="4373" width="5.85546875" style="1" customWidth="1"/>
    <col min="4374" max="4374" width="0.140625" style="1" customWidth="1"/>
    <col min="4375" max="4376" width="7.7109375" style="1" customWidth="1"/>
    <col min="4377" max="4377" width="8.42578125" style="1" customWidth="1"/>
    <col min="4378" max="4613" width="9.140625" style="1"/>
    <col min="4614" max="4614" width="21.5703125" style="1" customWidth="1"/>
    <col min="4615" max="4615" width="4.85546875" style="1" customWidth="1"/>
    <col min="4616" max="4616" width="5.42578125" style="1" customWidth="1"/>
    <col min="4617" max="4617" width="6.140625" style="1" customWidth="1"/>
    <col min="4618" max="4618" width="6.5703125" style="1" customWidth="1"/>
    <col min="4619" max="4619" width="6.140625" style="1" customWidth="1"/>
    <col min="4620" max="4620" width="7.140625" style="1" customWidth="1"/>
    <col min="4621" max="4622" width="5.7109375" style="1" customWidth="1"/>
    <col min="4623" max="4623" width="5.5703125" style="1" customWidth="1"/>
    <col min="4624" max="4624" width="7.7109375" style="1" customWidth="1"/>
    <col min="4625" max="4626" width="8.140625" style="1" customWidth="1"/>
    <col min="4627" max="4627" width="5.28515625" style="1" customWidth="1"/>
    <col min="4628" max="4629" width="5.85546875" style="1" customWidth="1"/>
    <col min="4630" max="4630" width="0.140625" style="1" customWidth="1"/>
    <col min="4631" max="4632" width="7.7109375" style="1" customWidth="1"/>
    <col min="4633" max="4633" width="8.42578125" style="1" customWidth="1"/>
    <col min="4634" max="4869" width="9.140625" style="1"/>
    <col min="4870" max="4870" width="21.5703125" style="1" customWidth="1"/>
    <col min="4871" max="4871" width="4.85546875" style="1" customWidth="1"/>
    <col min="4872" max="4872" width="5.42578125" style="1" customWidth="1"/>
    <col min="4873" max="4873" width="6.140625" style="1" customWidth="1"/>
    <col min="4874" max="4874" width="6.5703125" style="1" customWidth="1"/>
    <col min="4875" max="4875" width="6.140625" style="1" customWidth="1"/>
    <col min="4876" max="4876" width="7.140625" style="1" customWidth="1"/>
    <col min="4877" max="4878" width="5.7109375" style="1" customWidth="1"/>
    <col min="4879" max="4879" width="5.5703125" style="1" customWidth="1"/>
    <col min="4880" max="4880" width="7.7109375" style="1" customWidth="1"/>
    <col min="4881" max="4882" width="8.140625" style="1" customWidth="1"/>
    <col min="4883" max="4883" width="5.28515625" style="1" customWidth="1"/>
    <col min="4884" max="4885" width="5.85546875" style="1" customWidth="1"/>
    <col min="4886" max="4886" width="0.140625" style="1" customWidth="1"/>
    <col min="4887" max="4888" width="7.7109375" style="1" customWidth="1"/>
    <col min="4889" max="4889" width="8.42578125" style="1" customWidth="1"/>
    <col min="4890" max="5125" width="9.140625" style="1"/>
    <col min="5126" max="5126" width="21.5703125" style="1" customWidth="1"/>
    <col min="5127" max="5127" width="4.85546875" style="1" customWidth="1"/>
    <col min="5128" max="5128" width="5.42578125" style="1" customWidth="1"/>
    <col min="5129" max="5129" width="6.140625" style="1" customWidth="1"/>
    <col min="5130" max="5130" width="6.5703125" style="1" customWidth="1"/>
    <col min="5131" max="5131" width="6.140625" style="1" customWidth="1"/>
    <col min="5132" max="5132" width="7.140625" style="1" customWidth="1"/>
    <col min="5133" max="5134" width="5.7109375" style="1" customWidth="1"/>
    <col min="5135" max="5135" width="5.5703125" style="1" customWidth="1"/>
    <col min="5136" max="5136" width="7.7109375" style="1" customWidth="1"/>
    <col min="5137" max="5138" width="8.140625" style="1" customWidth="1"/>
    <col min="5139" max="5139" width="5.28515625" style="1" customWidth="1"/>
    <col min="5140" max="5141" width="5.85546875" style="1" customWidth="1"/>
    <col min="5142" max="5142" width="0.140625" style="1" customWidth="1"/>
    <col min="5143" max="5144" width="7.7109375" style="1" customWidth="1"/>
    <col min="5145" max="5145" width="8.42578125" style="1" customWidth="1"/>
    <col min="5146" max="5381" width="9.140625" style="1"/>
    <col min="5382" max="5382" width="21.5703125" style="1" customWidth="1"/>
    <col min="5383" max="5383" width="4.85546875" style="1" customWidth="1"/>
    <col min="5384" max="5384" width="5.42578125" style="1" customWidth="1"/>
    <col min="5385" max="5385" width="6.140625" style="1" customWidth="1"/>
    <col min="5386" max="5386" width="6.5703125" style="1" customWidth="1"/>
    <col min="5387" max="5387" width="6.140625" style="1" customWidth="1"/>
    <col min="5388" max="5388" width="7.140625" style="1" customWidth="1"/>
    <col min="5389" max="5390" width="5.7109375" style="1" customWidth="1"/>
    <col min="5391" max="5391" width="5.5703125" style="1" customWidth="1"/>
    <col min="5392" max="5392" width="7.7109375" style="1" customWidth="1"/>
    <col min="5393" max="5394" width="8.140625" style="1" customWidth="1"/>
    <col min="5395" max="5395" width="5.28515625" style="1" customWidth="1"/>
    <col min="5396" max="5397" width="5.85546875" style="1" customWidth="1"/>
    <col min="5398" max="5398" width="0.140625" style="1" customWidth="1"/>
    <col min="5399" max="5400" width="7.7109375" style="1" customWidth="1"/>
    <col min="5401" max="5401" width="8.42578125" style="1" customWidth="1"/>
    <col min="5402" max="5637" width="9.140625" style="1"/>
    <col min="5638" max="5638" width="21.5703125" style="1" customWidth="1"/>
    <col min="5639" max="5639" width="4.85546875" style="1" customWidth="1"/>
    <col min="5640" max="5640" width="5.42578125" style="1" customWidth="1"/>
    <col min="5641" max="5641" width="6.140625" style="1" customWidth="1"/>
    <col min="5642" max="5642" width="6.5703125" style="1" customWidth="1"/>
    <col min="5643" max="5643" width="6.140625" style="1" customWidth="1"/>
    <col min="5644" max="5644" width="7.140625" style="1" customWidth="1"/>
    <col min="5645" max="5646" width="5.7109375" style="1" customWidth="1"/>
    <col min="5647" max="5647" width="5.5703125" style="1" customWidth="1"/>
    <col min="5648" max="5648" width="7.7109375" style="1" customWidth="1"/>
    <col min="5649" max="5650" width="8.140625" style="1" customWidth="1"/>
    <col min="5651" max="5651" width="5.28515625" style="1" customWidth="1"/>
    <col min="5652" max="5653" width="5.85546875" style="1" customWidth="1"/>
    <col min="5654" max="5654" width="0.140625" style="1" customWidth="1"/>
    <col min="5655" max="5656" width="7.7109375" style="1" customWidth="1"/>
    <col min="5657" max="5657" width="8.42578125" style="1" customWidth="1"/>
    <col min="5658" max="5893" width="9.140625" style="1"/>
    <col min="5894" max="5894" width="21.5703125" style="1" customWidth="1"/>
    <col min="5895" max="5895" width="4.85546875" style="1" customWidth="1"/>
    <col min="5896" max="5896" width="5.42578125" style="1" customWidth="1"/>
    <col min="5897" max="5897" width="6.140625" style="1" customWidth="1"/>
    <col min="5898" max="5898" width="6.5703125" style="1" customWidth="1"/>
    <col min="5899" max="5899" width="6.140625" style="1" customWidth="1"/>
    <col min="5900" max="5900" width="7.140625" style="1" customWidth="1"/>
    <col min="5901" max="5902" width="5.7109375" style="1" customWidth="1"/>
    <col min="5903" max="5903" width="5.5703125" style="1" customWidth="1"/>
    <col min="5904" max="5904" width="7.7109375" style="1" customWidth="1"/>
    <col min="5905" max="5906" width="8.140625" style="1" customWidth="1"/>
    <col min="5907" max="5907" width="5.28515625" style="1" customWidth="1"/>
    <col min="5908" max="5909" width="5.85546875" style="1" customWidth="1"/>
    <col min="5910" max="5910" width="0.140625" style="1" customWidth="1"/>
    <col min="5911" max="5912" width="7.7109375" style="1" customWidth="1"/>
    <col min="5913" max="5913" width="8.42578125" style="1" customWidth="1"/>
    <col min="5914" max="6149" width="9.140625" style="1"/>
    <col min="6150" max="6150" width="21.5703125" style="1" customWidth="1"/>
    <col min="6151" max="6151" width="4.85546875" style="1" customWidth="1"/>
    <col min="6152" max="6152" width="5.42578125" style="1" customWidth="1"/>
    <col min="6153" max="6153" width="6.140625" style="1" customWidth="1"/>
    <col min="6154" max="6154" width="6.5703125" style="1" customWidth="1"/>
    <col min="6155" max="6155" width="6.140625" style="1" customWidth="1"/>
    <col min="6156" max="6156" width="7.140625" style="1" customWidth="1"/>
    <col min="6157" max="6158" width="5.7109375" style="1" customWidth="1"/>
    <col min="6159" max="6159" width="5.5703125" style="1" customWidth="1"/>
    <col min="6160" max="6160" width="7.7109375" style="1" customWidth="1"/>
    <col min="6161" max="6162" width="8.140625" style="1" customWidth="1"/>
    <col min="6163" max="6163" width="5.28515625" style="1" customWidth="1"/>
    <col min="6164" max="6165" width="5.85546875" style="1" customWidth="1"/>
    <col min="6166" max="6166" width="0.140625" style="1" customWidth="1"/>
    <col min="6167" max="6168" width="7.7109375" style="1" customWidth="1"/>
    <col min="6169" max="6169" width="8.42578125" style="1" customWidth="1"/>
    <col min="6170" max="6405" width="9.140625" style="1"/>
    <col min="6406" max="6406" width="21.5703125" style="1" customWidth="1"/>
    <col min="6407" max="6407" width="4.85546875" style="1" customWidth="1"/>
    <col min="6408" max="6408" width="5.42578125" style="1" customWidth="1"/>
    <col min="6409" max="6409" width="6.140625" style="1" customWidth="1"/>
    <col min="6410" max="6410" width="6.5703125" style="1" customWidth="1"/>
    <col min="6411" max="6411" width="6.140625" style="1" customWidth="1"/>
    <col min="6412" max="6412" width="7.140625" style="1" customWidth="1"/>
    <col min="6413" max="6414" width="5.7109375" style="1" customWidth="1"/>
    <col min="6415" max="6415" width="5.5703125" style="1" customWidth="1"/>
    <col min="6416" max="6416" width="7.7109375" style="1" customWidth="1"/>
    <col min="6417" max="6418" width="8.140625" style="1" customWidth="1"/>
    <col min="6419" max="6419" width="5.28515625" style="1" customWidth="1"/>
    <col min="6420" max="6421" width="5.85546875" style="1" customWidth="1"/>
    <col min="6422" max="6422" width="0.140625" style="1" customWidth="1"/>
    <col min="6423" max="6424" width="7.7109375" style="1" customWidth="1"/>
    <col min="6425" max="6425" width="8.42578125" style="1" customWidth="1"/>
    <col min="6426" max="6661" width="9.140625" style="1"/>
    <col min="6662" max="6662" width="21.5703125" style="1" customWidth="1"/>
    <col min="6663" max="6663" width="4.85546875" style="1" customWidth="1"/>
    <col min="6664" max="6664" width="5.42578125" style="1" customWidth="1"/>
    <col min="6665" max="6665" width="6.140625" style="1" customWidth="1"/>
    <col min="6666" max="6666" width="6.5703125" style="1" customWidth="1"/>
    <col min="6667" max="6667" width="6.140625" style="1" customWidth="1"/>
    <col min="6668" max="6668" width="7.140625" style="1" customWidth="1"/>
    <col min="6669" max="6670" width="5.7109375" style="1" customWidth="1"/>
    <col min="6671" max="6671" width="5.5703125" style="1" customWidth="1"/>
    <col min="6672" max="6672" width="7.7109375" style="1" customWidth="1"/>
    <col min="6673" max="6674" width="8.140625" style="1" customWidth="1"/>
    <col min="6675" max="6675" width="5.28515625" style="1" customWidth="1"/>
    <col min="6676" max="6677" width="5.85546875" style="1" customWidth="1"/>
    <col min="6678" max="6678" width="0.140625" style="1" customWidth="1"/>
    <col min="6679" max="6680" width="7.7109375" style="1" customWidth="1"/>
    <col min="6681" max="6681" width="8.42578125" style="1" customWidth="1"/>
    <col min="6682" max="6917" width="9.140625" style="1"/>
    <col min="6918" max="6918" width="21.5703125" style="1" customWidth="1"/>
    <col min="6919" max="6919" width="4.85546875" style="1" customWidth="1"/>
    <col min="6920" max="6920" width="5.42578125" style="1" customWidth="1"/>
    <col min="6921" max="6921" width="6.140625" style="1" customWidth="1"/>
    <col min="6922" max="6922" width="6.5703125" style="1" customWidth="1"/>
    <col min="6923" max="6923" width="6.140625" style="1" customWidth="1"/>
    <col min="6924" max="6924" width="7.140625" style="1" customWidth="1"/>
    <col min="6925" max="6926" width="5.7109375" style="1" customWidth="1"/>
    <col min="6927" max="6927" width="5.5703125" style="1" customWidth="1"/>
    <col min="6928" max="6928" width="7.7109375" style="1" customWidth="1"/>
    <col min="6929" max="6930" width="8.140625" style="1" customWidth="1"/>
    <col min="6931" max="6931" width="5.28515625" style="1" customWidth="1"/>
    <col min="6932" max="6933" width="5.85546875" style="1" customWidth="1"/>
    <col min="6934" max="6934" width="0.140625" style="1" customWidth="1"/>
    <col min="6935" max="6936" width="7.7109375" style="1" customWidth="1"/>
    <col min="6937" max="6937" width="8.42578125" style="1" customWidth="1"/>
    <col min="6938" max="7173" width="9.140625" style="1"/>
    <col min="7174" max="7174" width="21.5703125" style="1" customWidth="1"/>
    <col min="7175" max="7175" width="4.85546875" style="1" customWidth="1"/>
    <col min="7176" max="7176" width="5.42578125" style="1" customWidth="1"/>
    <col min="7177" max="7177" width="6.140625" style="1" customWidth="1"/>
    <col min="7178" max="7178" width="6.5703125" style="1" customWidth="1"/>
    <col min="7179" max="7179" width="6.140625" style="1" customWidth="1"/>
    <col min="7180" max="7180" width="7.140625" style="1" customWidth="1"/>
    <col min="7181" max="7182" width="5.7109375" style="1" customWidth="1"/>
    <col min="7183" max="7183" width="5.5703125" style="1" customWidth="1"/>
    <col min="7184" max="7184" width="7.7109375" style="1" customWidth="1"/>
    <col min="7185" max="7186" width="8.140625" style="1" customWidth="1"/>
    <col min="7187" max="7187" width="5.28515625" style="1" customWidth="1"/>
    <col min="7188" max="7189" width="5.85546875" style="1" customWidth="1"/>
    <col min="7190" max="7190" width="0.140625" style="1" customWidth="1"/>
    <col min="7191" max="7192" width="7.7109375" style="1" customWidth="1"/>
    <col min="7193" max="7193" width="8.42578125" style="1" customWidth="1"/>
    <col min="7194" max="7429" width="9.140625" style="1"/>
    <col min="7430" max="7430" width="21.5703125" style="1" customWidth="1"/>
    <col min="7431" max="7431" width="4.85546875" style="1" customWidth="1"/>
    <col min="7432" max="7432" width="5.42578125" style="1" customWidth="1"/>
    <col min="7433" max="7433" width="6.140625" style="1" customWidth="1"/>
    <col min="7434" max="7434" width="6.5703125" style="1" customWidth="1"/>
    <col min="7435" max="7435" width="6.140625" style="1" customWidth="1"/>
    <col min="7436" max="7436" width="7.140625" style="1" customWidth="1"/>
    <col min="7437" max="7438" width="5.7109375" style="1" customWidth="1"/>
    <col min="7439" max="7439" width="5.5703125" style="1" customWidth="1"/>
    <col min="7440" max="7440" width="7.7109375" style="1" customWidth="1"/>
    <col min="7441" max="7442" width="8.140625" style="1" customWidth="1"/>
    <col min="7443" max="7443" width="5.28515625" style="1" customWidth="1"/>
    <col min="7444" max="7445" width="5.85546875" style="1" customWidth="1"/>
    <col min="7446" max="7446" width="0.140625" style="1" customWidth="1"/>
    <col min="7447" max="7448" width="7.7109375" style="1" customWidth="1"/>
    <col min="7449" max="7449" width="8.42578125" style="1" customWidth="1"/>
    <col min="7450" max="7685" width="9.140625" style="1"/>
    <col min="7686" max="7686" width="21.5703125" style="1" customWidth="1"/>
    <col min="7687" max="7687" width="4.85546875" style="1" customWidth="1"/>
    <col min="7688" max="7688" width="5.42578125" style="1" customWidth="1"/>
    <col min="7689" max="7689" width="6.140625" style="1" customWidth="1"/>
    <col min="7690" max="7690" width="6.5703125" style="1" customWidth="1"/>
    <col min="7691" max="7691" width="6.140625" style="1" customWidth="1"/>
    <col min="7692" max="7692" width="7.140625" style="1" customWidth="1"/>
    <col min="7693" max="7694" width="5.7109375" style="1" customWidth="1"/>
    <col min="7695" max="7695" width="5.5703125" style="1" customWidth="1"/>
    <col min="7696" max="7696" width="7.7109375" style="1" customWidth="1"/>
    <col min="7697" max="7698" width="8.140625" style="1" customWidth="1"/>
    <col min="7699" max="7699" width="5.28515625" style="1" customWidth="1"/>
    <col min="7700" max="7701" width="5.85546875" style="1" customWidth="1"/>
    <col min="7702" max="7702" width="0.140625" style="1" customWidth="1"/>
    <col min="7703" max="7704" width="7.7109375" style="1" customWidth="1"/>
    <col min="7705" max="7705" width="8.42578125" style="1" customWidth="1"/>
    <col min="7706" max="7941" width="9.140625" style="1"/>
    <col min="7942" max="7942" width="21.5703125" style="1" customWidth="1"/>
    <col min="7943" max="7943" width="4.85546875" style="1" customWidth="1"/>
    <col min="7944" max="7944" width="5.42578125" style="1" customWidth="1"/>
    <col min="7945" max="7945" width="6.140625" style="1" customWidth="1"/>
    <col min="7946" max="7946" width="6.5703125" style="1" customWidth="1"/>
    <col min="7947" max="7947" width="6.140625" style="1" customWidth="1"/>
    <col min="7948" max="7948" width="7.140625" style="1" customWidth="1"/>
    <col min="7949" max="7950" width="5.7109375" style="1" customWidth="1"/>
    <col min="7951" max="7951" width="5.5703125" style="1" customWidth="1"/>
    <col min="7952" max="7952" width="7.7109375" style="1" customWidth="1"/>
    <col min="7953" max="7954" width="8.140625" style="1" customWidth="1"/>
    <col min="7955" max="7955" width="5.28515625" style="1" customWidth="1"/>
    <col min="7956" max="7957" width="5.85546875" style="1" customWidth="1"/>
    <col min="7958" max="7958" width="0.140625" style="1" customWidth="1"/>
    <col min="7959" max="7960" width="7.7109375" style="1" customWidth="1"/>
    <col min="7961" max="7961" width="8.42578125" style="1" customWidth="1"/>
    <col min="7962" max="8197" width="9.140625" style="1"/>
    <col min="8198" max="8198" width="21.5703125" style="1" customWidth="1"/>
    <col min="8199" max="8199" width="4.85546875" style="1" customWidth="1"/>
    <col min="8200" max="8200" width="5.42578125" style="1" customWidth="1"/>
    <col min="8201" max="8201" width="6.140625" style="1" customWidth="1"/>
    <col min="8202" max="8202" width="6.5703125" style="1" customWidth="1"/>
    <col min="8203" max="8203" width="6.140625" style="1" customWidth="1"/>
    <col min="8204" max="8204" width="7.140625" style="1" customWidth="1"/>
    <col min="8205" max="8206" width="5.7109375" style="1" customWidth="1"/>
    <col min="8207" max="8207" width="5.5703125" style="1" customWidth="1"/>
    <col min="8208" max="8208" width="7.7109375" style="1" customWidth="1"/>
    <col min="8209" max="8210" width="8.140625" style="1" customWidth="1"/>
    <col min="8211" max="8211" width="5.28515625" style="1" customWidth="1"/>
    <col min="8212" max="8213" width="5.85546875" style="1" customWidth="1"/>
    <col min="8214" max="8214" width="0.140625" style="1" customWidth="1"/>
    <col min="8215" max="8216" width="7.7109375" style="1" customWidth="1"/>
    <col min="8217" max="8217" width="8.42578125" style="1" customWidth="1"/>
    <col min="8218" max="8453" width="9.140625" style="1"/>
    <col min="8454" max="8454" width="21.5703125" style="1" customWidth="1"/>
    <col min="8455" max="8455" width="4.85546875" style="1" customWidth="1"/>
    <col min="8456" max="8456" width="5.42578125" style="1" customWidth="1"/>
    <col min="8457" max="8457" width="6.140625" style="1" customWidth="1"/>
    <col min="8458" max="8458" width="6.5703125" style="1" customWidth="1"/>
    <col min="8459" max="8459" width="6.140625" style="1" customWidth="1"/>
    <col min="8460" max="8460" width="7.140625" style="1" customWidth="1"/>
    <col min="8461" max="8462" width="5.7109375" style="1" customWidth="1"/>
    <col min="8463" max="8463" width="5.5703125" style="1" customWidth="1"/>
    <col min="8464" max="8464" width="7.7109375" style="1" customWidth="1"/>
    <col min="8465" max="8466" width="8.140625" style="1" customWidth="1"/>
    <col min="8467" max="8467" width="5.28515625" style="1" customWidth="1"/>
    <col min="8468" max="8469" width="5.85546875" style="1" customWidth="1"/>
    <col min="8470" max="8470" width="0.140625" style="1" customWidth="1"/>
    <col min="8471" max="8472" width="7.7109375" style="1" customWidth="1"/>
    <col min="8473" max="8473" width="8.42578125" style="1" customWidth="1"/>
    <col min="8474" max="8709" width="9.140625" style="1"/>
    <col min="8710" max="8710" width="21.5703125" style="1" customWidth="1"/>
    <col min="8711" max="8711" width="4.85546875" style="1" customWidth="1"/>
    <col min="8712" max="8712" width="5.42578125" style="1" customWidth="1"/>
    <col min="8713" max="8713" width="6.140625" style="1" customWidth="1"/>
    <col min="8714" max="8714" width="6.5703125" style="1" customWidth="1"/>
    <col min="8715" max="8715" width="6.140625" style="1" customWidth="1"/>
    <col min="8716" max="8716" width="7.140625" style="1" customWidth="1"/>
    <col min="8717" max="8718" width="5.7109375" style="1" customWidth="1"/>
    <col min="8719" max="8719" width="5.5703125" style="1" customWidth="1"/>
    <col min="8720" max="8720" width="7.7109375" style="1" customWidth="1"/>
    <col min="8721" max="8722" width="8.140625" style="1" customWidth="1"/>
    <col min="8723" max="8723" width="5.28515625" style="1" customWidth="1"/>
    <col min="8724" max="8725" width="5.85546875" style="1" customWidth="1"/>
    <col min="8726" max="8726" width="0.140625" style="1" customWidth="1"/>
    <col min="8727" max="8728" width="7.7109375" style="1" customWidth="1"/>
    <col min="8729" max="8729" width="8.42578125" style="1" customWidth="1"/>
    <col min="8730" max="8965" width="9.140625" style="1"/>
    <col min="8966" max="8966" width="21.5703125" style="1" customWidth="1"/>
    <col min="8967" max="8967" width="4.85546875" style="1" customWidth="1"/>
    <col min="8968" max="8968" width="5.42578125" style="1" customWidth="1"/>
    <col min="8969" max="8969" width="6.140625" style="1" customWidth="1"/>
    <col min="8970" max="8970" width="6.5703125" style="1" customWidth="1"/>
    <col min="8971" max="8971" width="6.140625" style="1" customWidth="1"/>
    <col min="8972" max="8972" width="7.140625" style="1" customWidth="1"/>
    <col min="8973" max="8974" width="5.7109375" style="1" customWidth="1"/>
    <col min="8975" max="8975" width="5.5703125" style="1" customWidth="1"/>
    <col min="8976" max="8976" width="7.7109375" style="1" customWidth="1"/>
    <col min="8977" max="8978" width="8.140625" style="1" customWidth="1"/>
    <col min="8979" max="8979" width="5.28515625" style="1" customWidth="1"/>
    <col min="8980" max="8981" width="5.85546875" style="1" customWidth="1"/>
    <col min="8982" max="8982" width="0.140625" style="1" customWidth="1"/>
    <col min="8983" max="8984" width="7.7109375" style="1" customWidth="1"/>
    <col min="8985" max="8985" width="8.42578125" style="1" customWidth="1"/>
    <col min="8986" max="9221" width="9.140625" style="1"/>
    <col min="9222" max="9222" width="21.5703125" style="1" customWidth="1"/>
    <col min="9223" max="9223" width="4.85546875" style="1" customWidth="1"/>
    <col min="9224" max="9224" width="5.42578125" style="1" customWidth="1"/>
    <col min="9225" max="9225" width="6.140625" style="1" customWidth="1"/>
    <col min="9226" max="9226" width="6.5703125" style="1" customWidth="1"/>
    <col min="9227" max="9227" width="6.140625" style="1" customWidth="1"/>
    <col min="9228" max="9228" width="7.140625" style="1" customWidth="1"/>
    <col min="9229" max="9230" width="5.7109375" style="1" customWidth="1"/>
    <col min="9231" max="9231" width="5.5703125" style="1" customWidth="1"/>
    <col min="9232" max="9232" width="7.7109375" style="1" customWidth="1"/>
    <col min="9233" max="9234" width="8.140625" style="1" customWidth="1"/>
    <col min="9235" max="9235" width="5.28515625" style="1" customWidth="1"/>
    <col min="9236" max="9237" width="5.85546875" style="1" customWidth="1"/>
    <col min="9238" max="9238" width="0.140625" style="1" customWidth="1"/>
    <col min="9239" max="9240" width="7.7109375" style="1" customWidth="1"/>
    <col min="9241" max="9241" width="8.42578125" style="1" customWidth="1"/>
    <col min="9242" max="9477" width="9.140625" style="1"/>
    <col min="9478" max="9478" width="21.5703125" style="1" customWidth="1"/>
    <col min="9479" max="9479" width="4.85546875" style="1" customWidth="1"/>
    <col min="9480" max="9480" width="5.42578125" style="1" customWidth="1"/>
    <col min="9481" max="9481" width="6.140625" style="1" customWidth="1"/>
    <col min="9482" max="9482" width="6.5703125" style="1" customWidth="1"/>
    <col min="9483" max="9483" width="6.140625" style="1" customWidth="1"/>
    <col min="9484" max="9484" width="7.140625" style="1" customWidth="1"/>
    <col min="9485" max="9486" width="5.7109375" style="1" customWidth="1"/>
    <col min="9487" max="9487" width="5.5703125" style="1" customWidth="1"/>
    <col min="9488" max="9488" width="7.7109375" style="1" customWidth="1"/>
    <col min="9489" max="9490" width="8.140625" style="1" customWidth="1"/>
    <col min="9491" max="9491" width="5.28515625" style="1" customWidth="1"/>
    <col min="9492" max="9493" width="5.85546875" style="1" customWidth="1"/>
    <col min="9494" max="9494" width="0.140625" style="1" customWidth="1"/>
    <col min="9495" max="9496" width="7.7109375" style="1" customWidth="1"/>
    <col min="9497" max="9497" width="8.42578125" style="1" customWidth="1"/>
    <col min="9498" max="9733" width="9.140625" style="1"/>
    <col min="9734" max="9734" width="21.5703125" style="1" customWidth="1"/>
    <col min="9735" max="9735" width="4.85546875" style="1" customWidth="1"/>
    <col min="9736" max="9736" width="5.42578125" style="1" customWidth="1"/>
    <col min="9737" max="9737" width="6.140625" style="1" customWidth="1"/>
    <col min="9738" max="9738" width="6.5703125" style="1" customWidth="1"/>
    <col min="9739" max="9739" width="6.140625" style="1" customWidth="1"/>
    <col min="9740" max="9740" width="7.140625" style="1" customWidth="1"/>
    <col min="9741" max="9742" width="5.7109375" style="1" customWidth="1"/>
    <col min="9743" max="9743" width="5.5703125" style="1" customWidth="1"/>
    <col min="9744" max="9744" width="7.7109375" style="1" customWidth="1"/>
    <col min="9745" max="9746" width="8.140625" style="1" customWidth="1"/>
    <col min="9747" max="9747" width="5.28515625" style="1" customWidth="1"/>
    <col min="9748" max="9749" width="5.85546875" style="1" customWidth="1"/>
    <col min="9750" max="9750" width="0.140625" style="1" customWidth="1"/>
    <col min="9751" max="9752" width="7.7109375" style="1" customWidth="1"/>
    <col min="9753" max="9753" width="8.42578125" style="1" customWidth="1"/>
    <col min="9754" max="9989" width="9.140625" style="1"/>
    <col min="9990" max="9990" width="21.5703125" style="1" customWidth="1"/>
    <col min="9991" max="9991" width="4.85546875" style="1" customWidth="1"/>
    <col min="9992" max="9992" width="5.42578125" style="1" customWidth="1"/>
    <col min="9993" max="9993" width="6.140625" style="1" customWidth="1"/>
    <col min="9994" max="9994" width="6.5703125" style="1" customWidth="1"/>
    <col min="9995" max="9995" width="6.140625" style="1" customWidth="1"/>
    <col min="9996" max="9996" width="7.140625" style="1" customWidth="1"/>
    <col min="9997" max="9998" width="5.7109375" style="1" customWidth="1"/>
    <col min="9999" max="9999" width="5.5703125" style="1" customWidth="1"/>
    <col min="10000" max="10000" width="7.7109375" style="1" customWidth="1"/>
    <col min="10001" max="10002" width="8.140625" style="1" customWidth="1"/>
    <col min="10003" max="10003" width="5.28515625" style="1" customWidth="1"/>
    <col min="10004" max="10005" width="5.85546875" style="1" customWidth="1"/>
    <col min="10006" max="10006" width="0.140625" style="1" customWidth="1"/>
    <col min="10007" max="10008" width="7.7109375" style="1" customWidth="1"/>
    <col min="10009" max="10009" width="8.42578125" style="1" customWidth="1"/>
    <col min="10010" max="10245" width="9.140625" style="1"/>
    <col min="10246" max="10246" width="21.5703125" style="1" customWidth="1"/>
    <col min="10247" max="10247" width="4.85546875" style="1" customWidth="1"/>
    <col min="10248" max="10248" width="5.42578125" style="1" customWidth="1"/>
    <col min="10249" max="10249" width="6.140625" style="1" customWidth="1"/>
    <col min="10250" max="10250" width="6.5703125" style="1" customWidth="1"/>
    <col min="10251" max="10251" width="6.140625" style="1" customWidth="1"/>
    <col min="10252" max="10252" width="7.140625" style="1" customWidth="1"/>
    <col min="10253" max="10254" width="5.7109375" style="1" customWidth="1"/>
    <col min="10255" max="10255" width="5.5703125" style="1" customWidth="1"/>
    <col min="10256" max="10256" width="7.7109375" style="1" customWidth="1"/>
    <col min="10257" max="10258" width="8.140625" style="1" customWidth="1"/>
    <col min="10259" max="10259" width="5.28515625" style="1" customWidth="1"/>
    <col min="10260" max="10261" width="5.85546875" style="1" customWidth="1"/>
    <col min="10262" max="10262" width="0.140625" style="1" customWidth="1"/>
    <col min="10263" max="10264" width="7.7109375" style="1" customWidth="1"/>
    <col min="10265" max="10265" width="8.42578125" style="1" customWidth="1"/>
    <col min="10266" max="10501" width="9.140625" style="1"/>
    <col min="10502" max="10502" width="21.5703125" style="1" customWidth="1"/>
    <col min="10503" max="10503" width="4.85546875" style="1" customWidth="1"/>
    <col min="10504" max="10504" width="5.42578125" style="1" customWidth="1"/>
    <col min="10505" max="10505" width="6.140625" style="1" customWidth="1"/>
    <col min="10506" max="10506" width="6.5703125" style="1" customWidth="1"/>
    <col min="10507" max="10507" width="6.140625" style="1" customWidth="1"/>
    <col min="10508" max="10508" width="7.140625" style="1" customWidth="1"/>
    <col min="10509" max="10510" width="5.7109375" style="1" customWidth="1"/>
    <col min="10511" max="10511" width="5.5703125" style="1" customWidth="1"/>
    <col min="10512" max="10512" width="7.7109375" style="1" customWidth="1"/>
    <col min="10513" max="10514" width="8.140625" style="1" customWidth="1"/>
    <col min="10515" max="10515" width="5.28515625" style="1" customWidth="1"/>
    <col min="10516" max="10517" width="5.85546875" style="1" customWidth="1"/>
    <col min="10518" max="10518" width="0.140625" style="1" customWidth="1"/>
    <col min="10519" max="10520" width="7.7109375" style="1" customWidth="1"/>
    <col min="10521" max="10521" width="8.42578125" style="1" customWidth="1"/>
    <col min="10522" max="10757" width="9.140625" style="1"/>
    <col min="10758" max="10758" width="21.5703125" style="1" customWidth="1"/>
    <col min="10759" max="10759" width="4.85546875" style="1" customWidth="1"/>
    <col min="10760" max="10760" width="5.42578125" style="1" customWidth="1"/>
    <col min="10761" max="10761" width="6.140625" style="1" customWidth="1"/>
    <col min="10762" max="10762" width="6.5703125" style="1" customWidth="1"/>
    <col min="10763" max="10763" width="6.140625" style="1" customWidth="1"/>
    <col min="10764" max="10764" width="7.140625" style="1" customWidth="1"/>
    <col min="10765" max="10766" width="5.7109375" style="1" customWidth="1"/>
    <col min="10767" max="10767" width="5.5703125" style="1" customWidth="1"/>
    <col min="10768" max="10768" width="7.7109375" style="1" customWidth="1"/>
    <col min="10769" max="10770" width="8.140625" style="1" customWidth="1"/>
    <col min="10771" max="10771" width="5.28515625" style="1" customWidth="1"/>
    <col min="10772" max="10773" width="5.85546875" style="1" customWidth="1"/>
    <col min="10774" max="10774" width="0.140625" style="1" customWidth="1"/>
    <col min="10775" max="10776" width="7.7109375" style="1" customWidth="1"/>
    <col min="10777" max="10777" width="8.42578125" style="1" customWidth="1"/>
    <col min="10778" max="11013" width="9.140625" style="1"/>
    <col min="11014" max="11014" width="21.5703125" style="1" customWidth="1"/>
    <col min="11015" max="11015" width="4.85546875" style="1" customWidth="1"/>
    <col min="11016" max="11016" width="5.42578125" style="1" customWidth="1"/>
    <col min="11017" max="11017" width="6.140625" style="1" customWidth="1"/>
    <col min="11018" max="11018" width="6.5703125" style="1" customWidth="1"/>
    <col min="11019" max="11019" width="6.140625" style="1" customWidth="1"/>
    <col min="11020" max="11020" width="7.140625" style="1" customWidth="1"/>
    <col min="11021" max="11022" width="5.7109375" style="1" customWidth="1"/>
    <col min="11023" max="11023" width="5.5703125" style="1" customWidth="1"/>
    <col min="11024" max="11024" width="7.7109375" style="1" customWidth="1"/>
    <col min="11025" max="11026" width="8.140625" style="1" customWidth="1"/>
    <col min="11027" max="11027" width="5.28515625" style="1" customWidth="1"/>
    <col min="11028" max="11029" width="5.85546875" style="1" customWidth="1"/>
    <col min="11030" max="11030" width="0.140625" style="1" customWidth="1"/>
    <col min="11031" max="11032" width="7.7109375" style="1" customWidth="1"/>
    <col min="11033" max="11033" width="8.42578125" style="1" customWidth="1"/>
    <col min="11034" max="11269" width="9.140625" style="1"/>
    <col min="11270" max="11270" width="21.5703125" style="1" customWidth="1"/>
    <col min="11271" max="11271" width="4.85546875" style="1" customWidth="1"/>
    <col min="11272" max="11272" width="5.42578125" style="1" customWidth="1"/>
    <col min="11273" max="11273" width="6.140625" style="1" customWidth="1"/>
    <col min="11274" max="11274" width="6.5703125" style="1" customWidth="1"/>
    <col min="11275" max="11275" width="6.140625" style="1" customWidth="1"/>
    <col min="11276" max="11276" width="7.140625" style="1" customWidth="1"/>
    <col min="11277" max="11278" width="5.7109375" style="1" customWidth="1"/>
    <col min="11279" max="11279" width="5.5703125" style="1" customWidth="1"/>
    <col min="11280" max="11280" width="7.7109375" style="1" customWidth="1"/>
    <col min="11281" max="11282" width="8.140625" style="1" customWidth="1"/>
    <col min="11283" max="11283" width="5.28515625" style="1" customWidth="1"/>
    <col min="11284" max="11285" width="5.85546875" style="1" customWidth="1"/>
    <col min="11286" max="11286" width="0.140625" style="1" customWidth="1"/>
    <col min="11287" max="11288" width="7.7109375" style="1" customWidth="1"/>
    <col min="11289" max="11289" width="8.42578125" style="1" customWidth="1"/>
    <col min="11290" max="11525" width="9.140625" style="1"/>
    <col min="11526" max="11526" width="21.5703125" style="1" customWidth="1"/>
    <col min="11527" max="11527" width="4.85546875" style="1" customWidth="1"/>
    <col min="11528" max="11528" width="5.42578125" style="1" customWidth="1"/>
    <col min="11529" max="11529" width="6.140625" style="1" customWidth="1"/>
    <col min="11530" max="11530" width="6.5703125" style="1" customWidth="1"/>
    <col min="11531" max="11531" width="6.140625" style="1" customWidth="1"/>
    <col min="11532" max="11532" width="7.140625" style="1" customWidth="1"/>
    <col min="11533" max="11534" width="5.7109375" style="1" customWidth="1"/>
    <col min="11535" max="11535" width="5.5703125" style="1" customWidth="1"/>
    <col min="11536" max="11536" width="7.7109375" style="1" customWidth="1"/>
    <col min="11537" max="11538" width="8.140625" style="1" customWidth="1"/>
    <col min="11539" max="11539" width="5.28515625" style="1" customWidth="1"/>
    <col min="11540" max="11541" width="5.85546875" style="1" customWidth="1"/>
    <col min="11542" max="11542" width="0.140625" style="1" customWidth="1"/>
    <col min="11543" max="11544" width="7.7109375" style="1" customWidth="1"/>
    <col min="11545" max="11545" width="8.42578125" style="1" customWidth="1"/>
    <col min="11546" max="11781" width="9.140625" style="1"/>
    <col min="11782" max="11782" width="21.5703125" style="1" customWidth="1"/>
    <col min="11783" max="11783" width="4.85546875" style="1" customWidth="1"/>
    <col min="11784" max="11784" width="5.42578125" style="1" customWidth="1"/>
    <col min="11785" max="11785" width="6.140625" style="1" customWidth="1"/>
    <col min="11786" max="11786" width="6.5703125" style="1" customWidth="1"/>
    <col min="11787" max="11787" width="6.140625" style="1" customWidth="1"/>
    <col min="11788" max="11788" width="7.140625" style="1" customWidth="1"/>
    <col min="11789" max="11790" width="5.7109375" style="1" customWidth="1"/>
    <col min="11791" max="11791" width="5.5703125" style="1" customWidth="1"/>
    <col min="11792" max="11792" width="7.7109375" style="1" customWidth="1"/>
    <col min="11793" max="11794" width="8.140625" style="1" customWidth="1"/>
    <col min="11795" max="11795" width="5.28515625" style="1" customWidth="1"/>
    <col min="11796" max="11797" width="5.85546875" style="1" customWidth="1"/>
    <col min="11798" max="11798" width="0.140625" style="1" customWidth="1"/>
    <col min="11799" max="11800" width="7.7109375" style="1" customWidth="1"/>
    <col min="11801" max="11801" width="8.42578125" style="1" customWidth="1"/>
    <col min="11802" max="12037" width="9.140625" style="1"/>
    <col min="12038" max="12038" width="21.5703125" style="1" customWidth="1"/>
    <col min="12039" max="12039" width="4.85546875" style="1" customWidth="1"/>
    <col min="12040" max="12040" width="5.42578125" style="1" customWidth="1"/>
    <col min="12041" max="12041" width="6.140625" style="1" customWidth="1"/>
    <col min="12042" max="12042" width="6.5703125" style="1" customWidth="1"/>
    <col min="12043" max="12043" width="6.140625" style="1" customWidth="1"/>
    <col min="12044" max="12044" width="7.140625" style="1" customWidth="1"/>
    <col min="12045" max="12046" width="5.7109375" style="1" customWidth="1"/>
    <col min="12047" max="12047" width="5.5703125" style="1" customWidth="1"/>
    <col min="12048" max="12048" width="7.7109375" style="1" customWidth="1"/>
    <col min="12049" max="12050" width="8.140625" style="1" customWidth="1"/>
    <col min="12051" max="12051" width="5.28515625" style="1" customWidth="1"/>
    <col min="12052" max="12053" width="5.85546875" style="1" customWidth="1"/>
    <col min="12054" max="12054" width="0.140625" style="1" customWidth="1"/>
    <col min="12055" max="12056" width="7.7109375" style="1" customWidth="1"/>
    <col min="12057" max="12057" width="8.42578125" style="1" customWidth="1"/>
    <col min="12058" max="12293" width="9.140625" style="1"/>
    <col min="12294" max="12294" width="21.5703125" style="1" customWidth="1"/>
    <col min="12295" max="12295" width="4.85546875" style="1" customWidth="1"/>
    <col min="12296" max="12296" width="5.42578125" style="1" customWidth="1"/>
    <col min="12297" max="12297" width="6.140625" style="1" customWidth="1"/>
    <col min="12298" max="12298" width="6.5703125" style="1" customWidth="1"/>
    <col min="12299" max="12299" width="6.140625" style="1" customWidth="1"/>
    <col min="12300" max="12300" width="7.140625" style="1" customWidth="1"/>
    <col min="12301" max="12302" width="5.7109375" style="1" customWidth="1"/>
    <col min="12303" max="12303" width="5.5703125" style="1" customWidth="1"/>
    <col min="12304" max="12304" width="7.7109375" style="1" customWidth="1"/>
    <col min="12305" max="12306" width="8.140625" style="1" customWidth="1"/>
    <col min="12307" max="12307" width="5.28515625" style="1" customWidth="1"/>
    <col min="12308" max="12309" width="5.85546875" style="1" customWidth="1"/>
    <col min="12310" max="12310" width="0.140625" style="1" customWidth="1"/>
    <col min="12311" max="12312" width="7.7109375" style="1" customWidth="1"/>
    <col min="12313" max="12313" width="8.42578125" style="1" customWidth="1"/>
    <col min="12314" max="12549" width="9.140625" style="1"/>
    <col min="12550" max="12550" width="21.5703125" style="1" customWidth="1"/>
    <col min="12551" max="12551" width="4.85546875" style="1" customWidth="1"/>
    <col min="12552" max="12552" width="5.42578125" style="1" customWidth="1"/>
    <col min="12553" max="12553" width="6.140625" style="1" customWidth="1"/>
    <col min="12554" max="12554" width="6.5703125" style="1" customWidth="1"/>
    <col min="12555" max="12555" width="6.140625" style="1" customWidth="1"/>
    <col min="12556" max="12556" width="7.140625" style="1" customWidth="1"/>
    <col min="12557" max="12558" width="5.7109375" style="1" customWidth="1"/>
    <col min="12559" max="12559" width="5.5703125" style="1" customWidth="1"/>
    <col min="12560" max="12560" width="7.7109375" style="1" customWidth="1"/>
    <col min="12561" max="12562" width="8.140625" style="1" customWidth="1"/>
    <col min="12563" max="12563" width="5.28515625" style="1" customWidth="1"/>
    <col min="12564" max="12565" width="5.85546875" style="1" customWidth="1"/>
    <col min="12566" max="12566" width="0.140625" style="1" customWidth="1"/>
    <col min="12567" max="12568" width="7.7109375" style="1" customWidth="1"/>
    <col min="12569" max="12569" width="8.42578125" style="1" customWidth="1"/>
    <col min="12570" max="12805" width="9.140625" style="1"/>
    <col min="12806" max="12806" width="21.5703125" style="1" customWidth="1"/>
    <col min="12807" max="12807" width="4.85546875" style="1" customWidth="1"/>
    <col min="12808" max="12808" width="5.42578125" style="1" customWidth="1"/>
    <col min="12809" max="12809" width="6.140625" style="1" customWidth="1"/>
    <col min="12810" max="12810" width="6.5703125" style="1" customWidth="1"/>
    <col min="12811" max="12811" width="6.140625" style="1" customWidth="1"/>
    <col min="12812" max="12812" width="7.140625" style="1" customWidth="1"/>
    <col min="12813" max="12814" width="5.7109375" style="1" customWidth="1"/>
    <col min="12815" max="12815" width="5.5703125" style="1" customWidth="1"/>
    <col min="12816" max="12816" width="7.7109375" style="1" customWidth="1"/>
    <col min="12817" max="12818" width="8.140625" style="1" customWidth="1"/>
    <col min="12819" max="12819" width="5.28515625" style="1" customWidth="1"/>
    <col min="12820" max="12821" width="5.85546875" style="1" customWidth="1"/>
    <col min="12822" max="12822" width="0.140625" style="1" customWidth="1"/>
    <col min="12823" max="12824" width="7.7109375" style="1" customWidth="1"/>
    <col min="12825" max="12825" width="8.42578125" style="1" customWidth="1"/>
    <col min="12826" max="13061" width="9.140625" style="1"/>
    <col min="13062" max="13062" width="21.5703125" style="1" customWidth="1"/>
    <col min="13063" max="13063" width="4.85546875" style="1" customWidth="1"/>
    <col min="13064" max="13064" width="5.42578125" style="1" customWidth="1"/>
    <col min="13065" max="13065" width="6.140625" style="1" customWidth="1"/>
    <col min="13066" max="13066" width="6.5703125" style="1" customWidth="1"/>
    <col min="13067" max="13067" width="6.140625" style="1" customWidth="1"/>
    <col min="13068" max="13068" width="7.140625" style="1" customWidth="1"/>
    <col min="13069" max="13070" width="5.7109375" style="1" customWidth="1"/>
    <col min="13071" max="13071" width="5.5703125" style="1" customWidth="1"/>
    <col min="13072" max="13072" width="7.7109375" style="1" customWidth="1"/>
    <col min="13073" max="13074" width="8.140625" style="1" customWidth="1"/>
    <col min="13075" max="13075" width="5.28515625" style="1" customWidth="1"/>
    <col min="13076" max="13077" width="5.85546875" style="1" customWidth="1"/>
    <col min="13078" max="13078" width="0.140625" style="1" customWidth="1"/>
    <col min="13079" max="13080" width="7.7109375" style="1" customWidth="1"/>
    <col min="13081" max="13081" width="8.42578125" style="1" customWidth="1"/>
    <col min="13082" max="13317" width="9.140625" style="1"/>
    <col min="13318" max="13318" width="21.5703125" style="1" customWidth="1"/>
    <col min="13319" max="13319" width="4.85546875" style="1" customWidth="1"/>
    <col min="13320" max="13320" width="5.42578125" style="1" customWidth="1"/>
    <col min="13321" max="13321" width="6.140625" style="1" customWidth="1"/>
    <col min="13322" max="13322" width="6.5703125" style="1" customWidth="1"/>
    <col min="13323" max="13323" width="6.140625" style="1" customWidth="1"/>
    <col min="13324" max="13324" width="7.140625" style="1" customWidth="1"/>
    <col min="13325" max="13326" width="5.7109375" style="1" customWidth="1"/>
    <col min="13327" max="13327" width="5.5703125" style="1" customWidth="1"/>
    <col min="13328" max="13328" width="7.7109375" style="1" customWidth="1"/>
    <col min="13329" max="13330" width="8.140625" style="1" customWidth="1"/>
    <col min="13331" max="13331" width="5.28515625" style="1" customWidth="1"/>
    <col min="13332" max="13333" width="5.85546875" style="1" customWidth="1"/>
    <col min="13334" max="13334" width="0.140625" style="1" customWidth="1"/>
    <col min="13335" max="13336" width="7.7109375" style="1" customWidth="1"/>
    <col min="13337" max="13337" width="8.42578125" style="1" customWidth="1"/>
    <col min="13338" max="13573" width="9.140625" style="1"/>
    <col min="13574" max="13574" width="21.5703125" style="1" customWidth="1"/>
    <col min="13575" max="13575" width="4.85546875" style="1" customWidth="1"/>
    <col min="13576" max="13576" width="5.42578125" style="1" customWidth="1"/>
    <col min="13577" max="13577" width="6.140625" style="1" customWidth="1"/>
    <col min="13578" max="13578" width="6.5703125" style="1" customWidth="1"/>
    <col min="13579" max="13579" width="6.140625" style="1" customWidth="1"/>
    <col min="13580" max="13580" width="7.140625" style="1" customWidth="1"/>
    <col min="13581" max="13582" width="5.7109375" style="1" customWidth="1"/>
    <col min="13583" max="13583" width="5.5703125" style="1" customWidth="1"/>
    <col min="13584" max="13584" width="7.7109375" style="1" customWidth="1"/>
    <col min="13585" max="13586" width="8.140625" style="1" customWidth="1"/>
    <col min="13587" max="13587" width="5.28515625" style="1" customWidth="1"/>
    <col min="13588" max="13589" width="5.85546875" style="1" customWidth="1"/>
    <col min="13590" max="13590" width="0.140625" style="1" customWidth="1"/>
    <col min="13591" max="13592" width="7.7109375" style="1" customWidth="1"/>
    <col min="13593" max="13593" width="8.42578125" style="1" customWidth="1"/>
    <col min="13594" max="13829" width="9.140625" style="1"/>
    <col min="13830" max="13830" width="21.5703125" style="1" customWidth="1"/>
    <col min="13831" max="13831" width="4.85546875" style="1" customWidth="1"/>
    <col min="13832" max="13832" width="5.42578125" style="1" customWidth="1"/>
    <col min="13833" max="13833" width="6.140625" style="1" customWidth="1"/>
    <col min="13834" max="13834" width="6.5703125" style="1" customWidth="1"/>
    <col min="13835" max="13835" width="6.140625" style="1" customWidth="1"/>
    <col min="13836" max="13836" width="7.140625" style="1" customWidth="1"/>
    <col min="13837" max="13838" width="5.7109375" style="1" customWidth="1"/>
    <col min="13839" max="13839" width="5.5703125" style="1" customWidth="1"/>
    <col min="13840" max="13840" width="7.7109375" style="1" customWidth="1"/>
    <col min="13841" max="13842" width="8.140625" style="1" customWidth="1"/>
    <col min="13843" max="13843" width="5.28515625" style="1" customWidth="1"/>
    <col min="13844" max="13845" width="5.85546875" style="1" customWidth="1"/>
    <col min="13846" max="13846" width="0.140625" style="1" customWidth="1"/>
    <col min="13847" max="13848" width="7.7109375" style="1" customWidth="1"/>
    <col min="13849" max="13849" width="8.42578125" style="1" customWidth="1"/>
    <col min="13850" max="14085" width="9.140625" style="1"/>
    <col min="14086" max="14086" width="21.5703125" style="1" customWidth="1"/>
    <col min="14087" max="14087" width="4.85546875" style="1" customWidth="1"/>
    <col min="14088" max="14088" width="5.42578125" style="1" customWidth="1"/>
    <col min="14089" max="14089" width="6.140625" style="1" customWidth="1"/>
    <col min="14090" max="14090" width="6.5703125" style="1" customWidth="1"/>
    <col min="14091" max="14091" width="6.140625" style="1" customWidth="1"/>
    <col min="14092" max="14092" width="7.140625" style="1" customWidth="1"/>
    <col min="14093" max="14094" width="5.7109375" style="1" customWidth="1"/>
    <col min="14095" max="14095" width="5.5703125" style="1" customWidth="1"/>
    <col min="14096" max="14096" width="7.7109375" style="1" customWidth="1"/>
    <col min="14097" max="14098" width="8.140625" style="1" customWidth="1"/>
    <col min="14099" max="14099" width="5.28515625" style="1" customWidth="1"/>
    <col min="14100" max="14101" width="5.85546875" style="1" customWidth="1"/>
    <col min="14102" max="14102" width="0.140625" style="1" customWidth="1"/>
    <col min="14103" max="14104" width="7.7109375" style="1" customWidth="1"/>
    <col min="14105" max="14105" width="8.42578125" style="1" customWidth="1"/>
    <col min="14106" max="14341" width="9.140625" style="1"/>
    <col min="14342" max="14342" width="21.5703125" style="1" customWidth="1"/>
    <col min="14343" max="14343" width="4.85546875" style="1" customWidth="1"/>
    <col min="14344" max="14344" width="5.42578125" style="1" customWidth="1"/>
    <col min="14345" max="14345" width="6.140625" style="1" customWidth="1"/>
    <col min="14346" max="14346" width="6.5703125" style="1" customWidth="1"/>
    <col min="14347" max="14347" width="6.140625" style="1" customWidth="1"/>
    <col min="14348" max="14348" width="7.140625" style="1" customWidth="1"/>
    <col min="14349" max="14350" width="5.7109375" style="1" customWidth="1"/>
    <col min="14351" max="14351" width="5.5703125" style="1" customWidth="1"/>
    <col min="14352" max="14352" width="7.7109375" style="1" customWidth="1"/>
    <col min="14353" max="14354" width="8.140625" style="1" customWidth="1"/>
    <col min="14355" max="14355" width="5.28515625" style="1" customWidth="1"/>
    <col min="14356" max="14357" width="5.85546875" style="1" customWidth="1"/>
    <col min="14358" max="14358" width="0.140625" style="1" customWidth="1"/>
    <col min="14359" max="14360" width="7.7109375" style="1" customWidth="1"/>
    <col min="14361" max="14361" width="8.42578125" style="1" customWidth="1"/>
    <col min="14362" max="14597" width="9.140625" style="1"/>
    <col min="14598" max="14598" width="21.5703125" style="1" customWidth="1"/>
    <col min="14599" max="14599" width="4.85546875" style="1" customWidth="1"/>
    <col min="14600" max="14600" width="5.42578125" style="1" customWidth="1"/>
    <col min="14601" max="14601" width="6.140625" style="1" customWidth="1"/>
    <col min="14602" max="14602" width="6.5703125" style="1" customWidth="1"/>
    <col min="14603" max="14603" width="6.140625" style="1" customWidth="1"/>
    <col min="14604" max="14604" width="7.140625" style="1" customWidth="1"/>
    <col min="14605" max="14606" width="5.7109375" style="1" customWidth="1"/>
    <col min="14607" max="14607" width="5.5703125" style="1" customWidth="1"/>
    <col min="14608" max="14608" width="7.7109375" style="1" customWidth="1"/>
    <col min="14609" max="14610" width="8.140625" style="1" customWidth="1"/>
    <col min="14611" max="14611" width="5.28515625" style="1" customWidth="1"/>
    <col min="14612" max="14613" width="5.85546875" style="1" customWidth="1"/>
    <col min="14614" max="14614" width="0.140625" style="1" customWidth="1"/>
    <col min="14615" max="14616" width="7.7109375" style="1" customWidth="1"/>
    <col min="14617" max="14617" width="8.42578125" style="1" customWidth="1"/>
    <col min="14618" max="14853" width="9.140625" style="1"/>
    <col min="14854" max="14854" width="21.5703125" style="1" customWidth="1"/>
    <col min="14855" max="14855" width="4.85546875" style="1" customWidth="1"/>
    <col min="14856" max="14856" width="5.42578125" style="1" customWidth="1"/>
    <col min="14857" max="14857" width="6.140625" style="1" customWidth="1"/>
    <col min="14858" max="14858" width="6.5703125" style="1" customWidth="1"/>
    <col min="14859" max="14859" width="6.140625" style="1" customWidth="1"/>
    <col min="14860" max="14860" width="7.140625" style="1" customWidth="1"/>
    <col min="14861" max="14862" width="5.7109375" style="1" customWidth="1"/>
    <col min="14863" max="14863" width="5.5703125" style="1" customWidth="1"/>
    <col min="14864" max="14864" width="7.7109375" style="1" customWidth="1"/>
    <col min="14865" max="14866" width="8.140625" style="1" customWidth="1"/>
    <col min="14867" max="14867" width="5.28515625" style="1" customWidth="1"/>
    <col min="14868" max="14869" width="5.85546875" style="1" customWidth="1"/>
    <col min="14870" max="14870" width="0.140625" style="1" customWidth="1"/>
    <col min="14871" max="14872" width="7.7109375" style="1" customWidth="1"/>
    <col min="14873" max="14873" width="8.42578125" style="1" customWidth="1"/>
    <col min="14874" max="15109" width="9.140625" style="1"/>
    <col min="15110" max="15110" width="21.5703125" style="1" customWidth="1"/>
    <col min="15111" max="15111" width="4.85546875" style="1" customWidth="1"/>
    <col min="15112" max="15112" width="5.42578125" style="1" customWidth="1"/>
    <col min="15113" max="15113" width="6.140625" style="1" customWidth="1"/>
    <col min="15114" max="15114" width="6.5703125" style="1" customWidth="1"/>
    <col min="15115" max="15115" width="6.140625" style="1" customWidth="1"/>
    <col min="15116" max="15116" width="7.140625" style="1" customWidth="1"/>
    <col min="15117" max="15118" width="5.7109375" style="1" customWidth="1"/>
    <col min="15119" max="15119" width="5.5703125" style="1" customWidth="1"/>
    <col min="15120" max="15120" width="7.7109375" style="1" customWidth="1"/>
    <col min="15121" max="15122" width="8.140625" style="1" customWidth="1"/>
    <col min="15123" max="15123" width="5.28515625" style="1" customWidth="1"/>
    <col min="15124" max="15125" width="5.85546875" style="1" customWidth="1"/>
    <col min="15126" max="15126" width="0.140625" style="1" customWidth="1"/>
    <col min="15127" max="15128" width="7.7109375" style="1" customWidth="1"/>
    <col min="15129" max="15129" width="8.42578125" style="1" customWidth="1"/>
    <col min="15130" max="15365" width="9.140625" style="1"/>
    <col min="15366" max="15366" width="21.5703125" style="1" customWidth="1"/>
    <col min="15367" max="15367" width="4.85546875" style="1" customWidth="1"/>
    <col min="15368" max="15368" width="5.42578125" style="1" customWidth="1"/>
    <col min="15369" max="15369" width="6.140625" style="1" customWidth="1"/>
    <col min="15370" max="15370" width="6.5703125" style="1" customWidth="1"/>
    <col min="15371" max="15371" width="6.140625" style="1" customWidth="1"/>
    <col min="15372" max="15372" width="7.140625" style="1" customWidth="1"/>
    <col min="15373" max="15374" width="5.7109375" style="1" customWidth="1"/>
    <col min="15375" max="15375" width="5.5703125" style="1" customWidth="1"/>
    <col min="15376" max="15376" width="7.7109375" style="1" customWidth="1"/>
    <col min="15377" max="15378" width="8.140625" style="1" customWidth="1"/>
    <col min="15379" max="15379" width="5.28515625" style="1" customWidth="1"/>
    <col min="15380" max="15381" width="5.85546875" style="1" customWidth="1"/>
    <col min="15382" max="15382" width="0.140625" style="1" customWidth="1"/>
    <col min="15383" max="15384" width="7.7109375" style="1" customWidth="1"/>
    <col min="15385" max="15385" width="8.42578125" style="1" customWidth="1"/>
    <col min="15386" max="15621" width="9.140625" style="1"/>
    <col min="15622" max="15622" width="21.5703125" style="1" customWidth="1"/>
    <col min="15623" max="15623" width="4.85546875" style="1" customWidth="1"/>
    <col min="15624" max="15624" width="5.42578125" style="1" customWidth="1"/>
    <col min="15625" max="15625" width="6.140625" style="1" customWidth="1"/>
    <col min="15626" max="15626" width="6.5703125" style="1" customWidth="1"/>
    <col min="15627" max="15627" width="6.140625" style="1" customWidth="1"/>
    <col min="15628" max="15628" width="7.140625" style="1" customWidth="1"/>
    <col min="15629" max="15630" width="5.7109375" style="1" customWidth="1"/>
    <col min="15631" max="15631" width="5.5703125" style="1" customWidth="1"/>
    <col min="15632" max="15632" width="7.7109375" style="1" customWidth="1"/>
    <col min="15633" max="15634" width="8.140625" style="1" customWidth="1"/>
    <col min="15635" max="15635" width="5.28515625" style="1" customWidth="1"/>
    <col min="15636" max="15637" width="5.85546875" style="1" customWidth="1"/>
    <col min="15638" max="15638" width="0.140625" style="1" customWidth="1"/>
    <col min="15639" max="15640" width="7.7109375" style="1" customWidth="1"/>
    <col min="15641" max="15641" width="8.42578125" style="1" customWidth="1"/>
    <col min="15642" max="15877" width="9.140625" style="1"/>
    <col min="15878" max="15878" width="21.5703125" style="1" customWidth="1"/>
    <col min="15879" max="15879" width="4.85546875" style="1" customWidth="1"/>
    <col min="15880" max="15880" width="5.42578125" style="1" customWidth="1"/>
    <col min="15881" max="15881" width="6.140625" style="1" customWidth="1"/>
    <col min="15882" max="15882" width="6.5703125" style="1" customWidth="1"/>
    <col min="15883" max="15883" width="6.140625" style="1" customWidth="1"/>
    <col min="15884" max="15884" width="7.140625" style="1" customWidth="1"/>
    <col min="15885" max="15886" width="5.7109375" style="1" customWidth="1"/>
    <col min="15887" max="15887" width="5.5703125" style="1" customWidth="1"/>
    <col min="15888" max="15888" width="7.7109375" style="1" customWidth="1"/>
    <col min="15889" max="15890" width="8.140625" style="1" customWidth="1"/>
    <col min="15891" max="15891" width="5.28515625" style="1" customWidth="1"/>
    <col min="15892" max="15893" width="5.85546875" style="1" customWidth="1"/>
    <col min="15894" max="15894" width="0.140625" style="1" customWidth="1"/>
    <col min="15895" max="15896" width="7.7109375" style="1" customWidth="1"/>
    <col min="15897" max="15897" width="8.42578125" style="1" customWidth="1"/>
    <col min="15898" max="16133" width="9.140625" style="1"/>
    <col min="16134" max="16134" width="21.5703125" style="1" customWidth="1"/>
    <col min="16135" max="16135" width="4.85546875" style="1" customWidth="1"/>
    <col min="16136" max="16136" width="5.42578125" style="1" customWidth="1"/>
    <col min="16137" max="16137" width="6.140625" style="1" customWidth="1"/>
    <col min="16138" max="16138" width="6.5703125" style="1" customWidth="1"/>
    <col min="16139" max="16139" width="6.140625" style="1" customWidth="1"/>
    <col min="16140" max="16140" width="7.140625" style="1" customWidth="1"/>
    <col min="16141" max="16142" width="5.7109375" style="1" customWidth="1"/>
    <col min="16143" max="16143" width="5.5703125" style="1" customWidth="1"/>
    <col min="16144" max="16144" width="7.7109375" style="1" customWidth="1"/>
    <col min="16145" max="16146" width="8.140625" style="1" customWidth="1"/>
    <col min="16147" max="16147" width="5.28515625" style="1" customWidth="1"/>
    <col min="16148" max="16149" width="5.85546875" style="1" customWidth="1"/>
    <col min="16150" max="16150" width="0.140625" style="1" customWidth="1"/>
    <col min="16151" max="16152" width="7.7109375" style="1" customWidth="1"/>
    <col min="16153" max="16153" width="8.42578125" style="1" customWidth="1"/>
    <col min="16154" max="16384" width="9.140625" style="1"/>
  </cols>
  <sheetData>
    <row r="1" spans="1:45" x14ac:dyDescent="0.2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</row>
    <row r="2" spans="1:45" ht="12" thickBot="1" x14ac:dyDescent="0.25">
      <c r="A2" s="441"/>
      <c r="B2" s="441"/>
      <c r="C2" s="441"/>
      <c r="D2" s="441"/>
      <c r="E2" s="441"/>
      <c r="F2" s="441"/>
      <c r="G2" s="441"/>
      <c r="H2" s="441"/>
      <c r="I2" s="441"/>
      <c r="J2" s="2"/>
      <c r="K2" s="2"/>
      <c r="L2" s="2"/>
      <c r="M2" s="2"/>
      <c r="N2" s="2"/>
      <c r="Z2" s="1">
        <f>3310/12*4</f>
        <v>1103.3333333333333</v>
      </c>
      <c r="AA2" s="1">
        <v>0.06</v>
      </c>
      <c r="AB2" s="1">
        <v>0.94</v>
      </c>
    </row>
    <row r="3" spans="1:45" ht="15.75" customHeight="1" thickBot="1" x14ac:dyDescent="0.25">
      <c r="A3" s="442"/>
      <c r="B3" s="445" t="s">
        <v>1</v>
      </c>
      <c r="C3" s="481"/>
      <c r="D3" s="481"/>
      <c r="E3" s="481"/>
      <c r="F3" s="481"/>
      <c r="G3" s="481"/>
      <c r="H3" s="481"/>
      <c r="I3" s="482"/>
      <c r="J3" s="445" t="s">
        <v>52</v>
      </c>
      <c r="K3" s="447"/>
      <c r="L3" s="447"/>
      <c r="M3" s="447"/>
      <c r="N3" s="447"/>
      <c r="O3" s="447"/>
      <c r="P3" s="447"/>
      <c r="Q3" s="448"/>
      <c r="R3" s="445" t="s">
        <v>2</v>
      </c>
      <c r="S3" s="447"/>
      <c r="T3" s="447"/>
      <c r="U3" s="447"/>
      <c r="V3" s="447"/>
      <c r="W3" s="447"/>
      <c r="X3" s="447"/>
      <c r="Y3" s="447"/>
      <c r="Z3" s="475" t="s">
        <v>137</v>
      </c>
      <c r="AA3" s="476"/>
      <c r="AB3" s="477"/>
      <c r="AC3" s="472">
        <v>0.06</v>
      </c>
      <c r="AD3" s="473"/>
      <c r="AE3" s="473"/>
      <c r="AF3" s="473"/>
      <c r="AG3" s="473"/>
      <c r="AH3" s="474"/>
      <c r="AI3" s="462">
        <v>0.94</v>
      </c>
      <c r="AJ3" s="463"/>
      <c r="AK3" s="463"/>
      <c r="AL3" s="463"/>
      <c r="AM3" s="463"/>
      <c r="AN3" s="463"/>
      <c r="AO3" s="464"/>
    </row>
    <row r="4" spans="1:45" ht="36" customHeight="1" thickBot="1" x14ac:dyDescent="0.25">
      <c r="A4" s="443"/>
      <c r="B4" s="435" t="s">
        <v>53</v>
      </c>
      <c r="C4" s="436"/>
      <c r="D4" s="436"/>
      <c r="E4" s="437"/>
      <c r="F4" s="449" t="s">
        <v>4</v>
      </c>
      <c r="G4" s="439"/>
      <c r="H4" s="439"/>
      <c r="I4" s="440"/>
      <c r="J4" s="435" t="s">
        <v>3</v>
      </c>
      <c r="K4" s="436"/>
      <c r="L4" s="436"/>
      <c r="M4" s="437"/>
      <c r="N4" s="449" t="s">
        <v>4</v>
      </c>
      <c r="O4" s="439"/>
      <c r="P4" s="439"/>
      <c r="Q4" s="440"/>
      <c r="R4" s="435" t="s">
        <v>3</v>
      </c>
      <c r="S4" s="436"/>
      <c r="T4" s="436"/>
      <c r="U4" s="437"/>
      <c r="V4" s="438" t="s">
        <v>4</v>
      </c>
      <c r="W4" s="439"/>
      <c r="X4" s="439"/>
      <c r="Y4" s="439"/>
      <c r="Z4" s="478" t="s">
        <v>138</v>
      </c>
      <c r="AA4" s="479" t="s">
        <v>58</v>
      </c>
      <c r="AB4" s="480"/>
      <c r="AC4" s="379">
        <v>6.3</v>
      </c>
      <c r="AD4" s="380"/>
      <c r="AE4" s="380"/>
      <c r="AF4" s="380"/>
      <c r="AG4" s="380"/>
      <c r="AH4" s="450" t="s">
        <v>8</v>
      </c>
      <c r="AI4" s="14"/>
      <c r="AJ4" s="11"/>
      <c r="AK4" s="11">
        <v>23.3</v>
      </c>
      <c r="AL4" s="11">
        <v>3.47</v>
      </c>
      <c r="AM4" s="11">
        <v>6.3</v>
      </c>
      <c r="AN4" s="12">
        <v>6.7</v>
      </c>
      <c r="AO4" s="450" t="s">
        <v>8</v>
      </c>
    </row>
    <row r="5" spans="1:45" ht="44.25" customHeight="1" thickBot="1" x14ac:dyDescent="0.25">
      <c r="A5" s="444"/>
      <c r="B5" s="5" t="s">
        <v>5</v>
      </c>
      <c r="C5" s="6" t="s">
        <v>6</v>
      </c>
      <c r="D5" s="7" t="s">
        <v>7</v>
      </c>
      <c r="E5" s="8" t="s">
        <v>8</v>
      </c>
      <c r="F5" s="5" t="s">
        <v>9</v>
      </c>
      <c r="G5" s="6" t="s">
        <v>6</v>
      </c>
      <c r="H5" s="7" t="s">
        <v>10</v>
      </c>
      <c r="I5" s="8" t="s">
        <v>8</v>
      </c>
      <c r="J5" s="5" t="s">
        <v>11</v>
      </c>
      <c r="K5" s="6" t="s">
        <v>6</v>
      </c>
      <c r="L5" s="7" t="s">
        <v>10</v>
      </c>
      <c r="M5" s="8" t="s">
        <v>8</v>
      </c>
      <c r="N5" s="5" t="s">
        <v>12</v>
      </c>
      <c r="O5" s="6" t="s">
        <v>6</v>
      </c>
      <c r="P5" s="7" t="s">
        <v>13</v>
      </c>
      <c r="Q5" s="9" t="s">
        <v>8</v>
      </c>
      <c r="R5" s="10" t="s">
        <v>14</v>
      </c>
      <c r="S5" s="11" t="s">
        <v>6</v>
      </c>
      <c r="T5" s="12" t="s">
        <v>13</v>
      </c>
      <c r="U5" s="344" t="s">
        <v>15</v>
      </c>
      <c r="V5" s="14" t="s">
        <v>16</v>
      </c>
      <c r="W5" s="11" t="s">
        <v>6</v>
      </c>
      <c r="X5" s="12" t="s">
        <v>13</v>
      </c>
      <c r="Y5" s="102" t="s">
        <v>8</v>
      </c>
      <c r="Z5" s="469"/>
      <c r="AA5" s="130">
        <v>0.06</v>
      </c>
      <c r="AB5" s="103">
        <v>0.94</v>
      </c>
      <c r="AC5" s="346" t="s">
        <v>50</v>
      </c>
      <c r="AD5" s="381"/>
      <c r="AE5" s="381"/>
      <c r="AF5" s="381"/>
      <c r="AG5" s="381"/>
      <c r="AH5" s="451"/>
      <c r="AI5" s="144" t="s">
        <v>63</v>
      </c>
      <c r="AJ5" s="6" t="s">
        <v>64</v>
      </c>
      <c r="AK5" s="6" t="s">
        <v>65</v>
      </c>
      <c r="AL5" s="6" t="s">
        <v>66</v>
      </c>
      <c r="AM5" s="6" t="s">
        <v>67</v>
      </c>
      <c r="AN5" s="7" t="s">
        <v>68</v>
      </c>
      <c r="AO5" s="451"/>
    </row>
    <row r="6" spans="1:45" x14ac:dyDescent="0.2">
      <c r="A6" s="15" t="s">
        <v>17</v>
      </c>
      <c r="B6" s="17"/>
      <c r="C6" s="18">
        <v>0</v>
      </c>
      <c r="D6" s="19">
        <v>196</v>
      </c>
      <c r="E6" s="16">
        <f t="shared" ref="E6:E18" si="0">SUM(B6:D6)</f>
        <v>196</v>
      </c>
      <c r="F6" s="17"/>
      <c r="G6" s="20">
        <v>0</v>
      </c>
      <c r="H6" s="21">
        <v>151.31200000000001</v>
      </c>
      <c r="I6" s="16">
        <f t="shared" ref="I6:I18" si="1">SUM(F6:H6)</f>
        <v>151.31200000000001</v>
      </c>
      <c r="J6" s="17"/>
      <c r="K6" s="18"/>
      <c r="L6" s="19">
        <v>208</v>
      </c>
      <c r="M6" s="387">
        <f t="shared" ref="M6:M39" si="2">SUM(J6:L6)</f>
        <v>208</v>
      </c>
      <c r="N6" s="17"/>
      <c r="O6" s="20"/>
      <c r="P6" s="21">
        <v>162.4674</v>
      </c>
      <c r="Q6" s="349">
        <f t="shared" ref="Q6:Q39" si="3">SUM(N6:P6)</f>
        <v>162.4674</v>
      </c>
      <c r="R6" s="22">
        <f t="shared" ref="R6:T39" si="4">J6-B6</f>
        <v>0</v>
      </c>
      <c r="S6" s="23">
        <f t="shared" si="4"/>
        <v>0</v>
      </c>
      <c r="T6" s="24">
        <f t="shared" si="4"/>
        <v>12</v>
      </c>
      <c r="U6" s="25">
        <f t="shared" ref="U6:U39" si="5">SUM(R6:T6)</f>
        <v>12</v>
      </c>
      <c r="V6" s="26">
        <f t="shared" ref="V6:X39" si="6">N6-F6</f>
        <v>0</v>
      </c>
      <c r="W6" s="27">
        <f t="shared" si="6"/>
        <v>0</v>
      </c>
      <c r="X6" s="28">
        <f t="shared" si="6"/>
        <v>11.155399999999986</v>
      </c>
      <c r="Y6" s="28">
        <f t="shared" ref="Y6:Y38" si="7">SUM(V6:X6)</f>
        <v>11.155399999999986</v>
      </c>
      <c r="Z6" s="105">
        <f>Z2*Y6</f>
        <v>12308.12466666665</v>
      </c>
      <c r="AA6" s="106">
        <f>Z6*AA2</f>
        <v>738.48747999999898</v>
      </c>
      <c r="AB6" s="396">
        <f>AB2*Z6</f>
        <v>11569.63718666665</v>
      </c>
      <c r="AC6" s="107">
        <f>AC4*Y6</f>
        <v>70.279019999999903</v>
      </c>
      <c r="AD6" s="18"/>
      <c r="AE6" s="18"/>
      <c r="AF6" s="18"/>
      <c r="AG6" s="18"/>
      <c r="AH6" s="111">
        <f t="shared" ref="AH6:AH18" si="8">SUM(AC6:AG6)</f>
        <v>70.279019999999903</v>
      </c>
      <c r="AI6" s="382">
        <f t="shared" ref="AI6:AI18" si="9">AR6/1.31</f>
        <v>8471.5405852417189</v>
      </c>
      <c r="AJ6" s="375">
        <f t="shared" ref="AJ6:AJ18" si="10">AI6*0.31</f>
        <v>2626.1775814249327</v>
      </c>
      <c r="AK6" s="375">
        <f>AK4*U6</f>
        <v>279.60000000000002</v>
      </c>
      <c r="AL6" s="145">
        <f>AL4*U6</f>
        <v>41.64</v>
      </c>
      <c r="AM6" s="145">
        <f>AM4*Y6</f>
        <v>70.279019999999903</v>
      </c>
      <c r="AN6" s="375">
        <f>AN4*U6</f>
        <v>80.400000000000006</v>
      </c>
      <c r="AO6" s="394">
        <f t="shared" ref="AO6:AO18" si="11">SUM(AI6:AN6)</f>
        <v>11569.63718666665</v>
      </c>
      <c r="AR6" s="98">
        <f t="shared" ref="AR6:AR18" si="12">AB6-AS6</f>
        <v>11097.718166666651</v>
      </c>
      <c r="AS6" s="98">
        <f t="shared" ref="AS6:AS18" si="13">AN6+AM6+AL6+AK6</f>
        <v>471.91901999999993</v>
      </c>
    </row>
    <row r="7" spans="1:45" x14ac:dyDescent="0.2">
      <c r="A7" s="30" t="s">
        <v>18</v>
      </c>
      <c r="B7" s="31"/>
      <c r="C7" s="32">
        <v>0</v>
      </c>
      <c r="D7" s="33">
        <v>185</v>
      </c>
      <c r="E7" s="34">
        <f t="shared" si="0"/>
        <v>185</v>
      </c>
      <c r="F7" s="31"/>
      <c r="G7" s="32">
        <v>0</v>
      </c>
      <c r="H7" s="33">
        <v>145.79220000000001</v>
      </c>
      <c r="I7" s="34">
        <f t="shared" si="1"/>
        <v>145.79220000000001</v>
      </c>
      <c r="J7" s="31"/>
      <c r="K7" s="32"/>
      <c r="L7" s="33">
        <v>178</v>
      </c>
      <c r="M7" s="34">
        <f t="shared" si="2"/>
        <v>178</v>
      </c>
      <c r="N7" s="31"/>
      <c r="O7" s="32"/>
      <c r="P7" s="33">
        <v>143.3604</v>
      </c>
      <c r="Q7" s="350">
        <f t="shared" si="3"/>
        <v>143.3604</v>
      </c>
      <c r="R7" s="31">
        <f t="shared" si="4"/>
        <v>0</v>
      </c>
      <c r="S7" s="32">
        <f t="shared" si="4"/>
        <v>0</v>
      </c>
      <c r="T7" s="33">
        <f t="shared" si="4"/>
        <v>-7</v>
      </c>
      <c r="U7" s="35">
        <f t="shared" si="5"/>
        <v>-7</v>
      </c>
      <c r="V7" s="36">
        <f t="shared" si="6"/>
        <v>0</v>
      </c>
      <c r="W7" s="37">
        <f t="shared" si="6"/>
        <v>0</v>
      </c>
      <c r="X7" s="38">
        <f t="shared" si="6"/>
        <v>-2.4318000000000097</v>
      </c>
      <c r="Y7" s="38">
        <f t="shared" si="7"/>
        <v>-2.4318000000000097</v>
      </c>
      <c r="Z7" s="113">
        <f>Z2*Y7</f>
        <v>-2683.0860000000107</v>
      </c>
      <c r="AA7" s="49">
        <f>AA2*Z7</f>
        <v>-160.98516000000063</v>
      </c>
      <c r="AB7" s="397">
        <f>AB2*Z7</f>
        <v>-2522.1008400000101</v>
      </c>
      <c r="AC7" s="113">
        <f>AC4*Y7</f>
        <v>-15.32034000000006</v>
      </c>
      <c r="AD7" s="32"/>
      <c r="AE7" s="32"/>
      <c r="AF7" s="32"/>
      <c r="AG7" s="32"/>
      <c r="AH7" s="51">
        <f t="shared" si="8"/>
        <v>-15.32034000000006</v>
      </c>
      <c r="AI7" s="383">
        <f t="shared" si="9"/>
        <v>-1734.7255725190914</v>
      </c>
      <c r="AJ7" s="49">
        <f t="shared" si="10"/>
        <v>-537.76492748091835</v>
      </c>
      <c r="AK7" s="32">
        <f>AK4*U7</f>
        <v>-163.1</v>
      </c>
      <c r="AL7" s="49">
        <f>AL4*U7</f>
        <v>-24.290000000000003</v>
      </c>
      <c r="AM7" s="49">
        <f>AM4*Y7</f>
        <v>-15.32034000000006</v>
      </c>
      <c r="AN7" s="32">
        <f>AN4*U7</f>
        <v>-46.9</v>
      </c>
      <c r="AO7" s="51">
        <f t="shared" si="11"/>
        <v>-2522.1008400000101</v>
      </c>
      <c r="AR7" s="98">
        <f t="shared" si="12"/>
        <v>-2272.4905000000099</v>
      </c>
      <c r="AS7" s="98">
        <f t="shared" si="13"/>
        <v>-249.61034000000006</v>
      </c>
    </row>
    <row r="8" spans="1:45" x14ac:dyDescent="0.2">
      <c r="A8" s="30" t="s">
        <v>19</v>
      </c>
      <c r="B8" s="31"/>
      <c r="C8" s="32">
        <v>0</v>
      </c>
      <c r="D8" s="33">
        <v>218</v>
      </c>
      <c r="E8" s="34">
        <f t="shared" si="0"/>
        <v>218</v>
      </c>
      <c r="F8" s="31"/>
      <c r="G8" s="41">
        <v>0</v>
      </c>
      <c r="H8" s="42">
        <v>168.29599999999999</v>
      </c>
      <c r="I8" s="34">
        <f t="shared" si="1"/>
        <v>168.29599999999999</v>
      </c>
      <c r="J8" s="31"/>
      <c r="K8" s="32"/>
      <c r="L8" s="33">
        <v>202</v>
      </c>
      <c r="M8" s="34">
        <f t="shared" si="2"/>
        <v>202</v>
      </c>
      <c r="N8" s="31"/>
      <c r="O8" s="41"/>
      <c r="P8" s="42">
        <v>156.75460000000001</v>
      </c>
      <c r="Q8" s="351">
        <f t="shared" si="3"/>
        <v>156.75460000000001</v>
      </c>
      <c r="R8" s="43">
        <f t="shared" si="4"/>
        <v>0</v>
      </c>
      <c r="S8" s="41">
        <f t="shared" si="4"/>
        <v>0</v>
      </c>
      <c r="T8" s="42">
        <f t="shared" si="4"/>
        <v>-16</v>
      </c>
      <c r="U8" s="44">
        <f t="shared" si="5"/>
        <v>-16</v>
      </c>
      <c r="V8" s="45">
        <f t="shared" si="6"/>
        <v>0</v>
      </c>
      <c r="W8" s="46">
        <f t="shared" si="6"/>
        <v>0</v>
      </c>
      <c r="X8" s="47">
        <f t="shared" si="6"/>
        <v>-11.541399999999982</v>
      </c>
      <c r="Y8" s="47">
        <f t="shared" si="7"/>
        <v>-11.541399999999982</v>
      </c>
      <c r="Z8" s="115">
        <f>Z2*Y8</f>
        <v>-12734.011333333312</v>
      </c>
      <c r="AA8" s="116">
        <f>Z8*AA2</f>
        <v>-764.0406799999987</v>
      </c>
      <c r="AB8" s="398">
        <f>AB2*Z8</f>
        <v>-11969.970653333312</v>
      </c>
      <c r="AC8" s="113">
        <f>AC4*Y8</f>
        <v>-72.710819999999885</v>
      </c>
      <c r="AD8" s="32"/>
      <c r="AE8" s="32"/>
      <c r="AF8" s="32"/>
      <c r="AG8" s="32"/>
      <c r="AH8" s="51">
        <f t="shared" si="8"/>
        <v>-72.710819999999885</v>
      </c>
      <c r="AI8" s="383">
        <f t="shared" si="9"/>
        <v>-8673.083842239168</v>
      </c>
      <c r="AJ8" s="32">
        <f t="shared" si="10"/>
        <v>-2688.6559910941419</v>
      </c>
      <c r="AK8" s="32">
        <f>AK4*U8</f>
        <v>-372.8</v>
      </c>
      <c r="AL8" s="49">
        <f>AL4*U8</f>
        <v>-55.52</v>
      </c>
      <c r="AM8" s="49">
        <f>AM4*Y8</f>
        <v>-72.710819999999885</v>
      </c>
      <c r="AN8" s="32">
        <f>AN4*U8</f>
        <v>-107.2</v>
      </c>
      <c r="AO8" s="51">
        <f t="shared" si="11"/>
        <v>-11969.97065333331</v>
      </c>
      <c r="AR8" s="98">
        <f t="shared" si="12"/>
        <v>-11361.739833333311</v>
      </c>
      <c r="AS8" s="98">
        <f t="shared" si="13"/>
        <v>-608.23081999999988</v>
      </c>
    </row>
    <row r="9" spans="1:45" x14ac:dyDescent="0.2">
      <c r="A9" s="30" t="s">
        <v>20</v>
      </c>
      <c r="B9" s="31"/>
      <c r="C9" s="32">
        <v>0</v>
      </c>
      <c r="D9" s="33">
        <v>208</v>
      </c>
      <c r="E9" s="34">
        <f t="shared" si="0"/>
        <v>208</v>
      </c>
      <c r="F9" s="31"/>
      <c r="G9" s="41">
        <v>0</v>
      </c>
      <c r="H9" s="42">
        <v>160.57599999999999</v>
      </c>
      <c r="I9" s="34">
        <f t="shared" si="1"/>
        <v>160.57599999999999</v>
      </c>
      <c r="J9" s="31"/>
      <c r="K9" s="32"/>
      <c r="L9" s="33">
        <v>197</v>
      </c>
      <c r="M9" s="34">
        <f t="shared" si="2"/>
        <v>197</v>
      </c>
      <c r="N9" s="31"/>
      <c r="O9" s="41"/>
      <c r="P9" s="42">
        <v>155.05619999999999</v>
      </c>
      <c r="Q9" s="351">
        <f t="shared" si="3"/>
        <v>155.05619999999999</v>
      </c>
      <c r="R9" s="43">
        <f t="shared" si="4"/>
        <v>0</v>
      </c>
      <c r="S9" s="41">
        <f t="shared" si="4"/>
        <v>0</v>
      </c>
      <c r="T9" s="42">
        <f t="shared" si="4"/>
        <v>-11</v>
      </c>
      <c r="U9" s="44">
        <f t="shared" si="5"/>
        <v>-11</v>
      </c>
      <c r="V9" s="45">
        <f t="shared" si="6"/>
        <v>0</v>
      </c>
      <c r="W9" s="46">
        <f t="shared" si="6"/>
        <v>0</v>
      </c>
      <c r="X9" s="47">
        <f t="shared" si="6"/>
        <v>-5.5198000000000036</v>
      </c>
      <c r="Y9" s="47">
        <f t="shared" si="7"/>
        <v>-5.5198000000000036</v>
      </c>
      <c r="Z9" s="115">
        <f>Z2*Y9</f>
        <v>-6090.1793333333371</v>
      </c>
      <c r="AA9" s="116">
        <f>Z9*AA2</f>
        <v>-365.41076000000021</v>
      </c>
      <c r="AB9" s="398">
        <f>AB2*Z9</f>
        <v>-5724.7685733333365</v>
      </c>
      <c r="AC9" s="113">
        <f>AC4*Y9</f>
        <v>-34.774740000000023</v>
      </c>
      <c r="AD9" s="32"/>
      <c r="AE9" s="32"/>
      <c r="AF9" s="32"/>
      <c r="AG9" s="32"/>
      <c r="AH9" s="51">
        <f t="shared" si="8"/>
        <v>-34.774740000000023</v>
      </c>
      <c r="AI9" s="383">
        <f t="shared" si="9"/>
        <v>-4062.4609414758293</v>
      </c>
      <c r="AJ9" s="32">
        <f t="shared" si="10"/>
        <v>-1259.3628918575071</v>
      </c>
      <c r="AK9" s="49">
        <f>AK4*U9</f>
        <v>-256.3</v>
      </c>
      <c r="AL9" s="49">
        <f>AL4*U9</f>
        <v>-38.17</v>
      </c>
      <c r="AM9" s="49">
        <f>AM4*Y9</f>
        <v>-34.774740000000023</v>
      </c>
      <c r="AN9" s="32">
        <f>AN4*U9</f>
        <v>-73.7</v>
      </c>
      <c r="AO9" s="51">
        <f t="shared" si="11"/>
        <v>-5724.7685733333365</v>
      </c>
      <c r="AR9" s="98">
        <f t="shared" si="12"/>
        <v>-5321.8238333333366</v>
      </c>
      <c r="AS9" s="98">
        <f t="shared" si="13"/>
        <v>-402.94474000000002</v>
      </c>
    </row>
    <row r="10" spans="1:45" x14ac:dyDescent="0.2">
      <c r="A10" s="30" t="s">
        <v>21</v>
      </c>
      <c r="B10" s="31"/>
      <c r="C10" s="32">
        <v>0</v>
      </c>
      <c r="D10" s="33">
        <v>176</v>
      </c>
      <c r="E10" s="34">
        <f>SUM(B10:D10)</f>
        <v>176</v>
      </c>
      <c r="F10" s="31"/>
      <c r="G10" s="32">
        <v>0</v>
      </c>
      <c r="H10" s="33">
        <v>135.87200000000001</v>
      </c>
      <c r="I10" s="34">
        <f t="shared" si="1"/>
        <v>135.87200000000001</v>
      </c>
      <c r="J10" s="31"/>
      <c r="K10" s="32"/>
      <c r="L10" s="33">
        <v>174</v>
      </c>
      <c r="M10" s="34">
        <f t="shared" si="2"/>
        <v>174</v>
      </c>
      <c r="N10" s="31"/>
      <c r="O10" s="32"/>
      <c r="P10" s="33">
        <v>135.94919999999999</v>
      </c>
      <c r="Q10" s="350">
        <f t="shared" si="3"/>
        <v>135.94919999999999</v>
      </c>
      <c r="R10" s="31">
        <f t="shared" si="4"/>
        <v>0</v>
      </c>
      <c r="S10" s="49">
        <f t="shared" si="4"/>
        <v>0</v>
      </c>
      <c r="T10" s="50">
        <f t="shared" si="4"/>
        <v>-2</v>
      </c>
      <c r="U10" s="51">
        <f t="shared" si="5"/>
        <v>-2</v>
      </c>
      <c r="V10" s="36">
        <f t="shared" si="6"/>
        <v>0</v>
      </c>
      <c r="W10" s="37">
        <f t="shared" si="6"/>
        <v>0</v>
      </c>
      <c r="X10" s="38">
        <f t="shared" si="6"/>
        <v>7.7199999999976399E-2</v>
      </c>
      <c r="Y10" s="38">
        <f t="shared" si="7"/>
        <v>7.7199999999976399E-2</v>
      </c>
      <c r="Z10" s="113">
        <f>Z2*Y10</f>
        <v>85.177333333307288</v>
      </c>
      <c r="AA10" s="49">
        <f>Z10*AA2</f>
        <v>5.1106399999984369</v>
      </c>
      <c r="AB10" s="397">
        <f>AB2*Z10</f>
        <v>80.066693333308848</v>
      </c>
      <c r="AC10" s="113">
        <f>AC4*Y10</f>
        <v>0.4863599999998513</v>
      </c>
      <c r="AD10" s="32"/>
      <c r="AE10" s="32"/>
      <c r="AF10" s="32"/>
      <c r="AG10" s="32"/>
      <c r="AH10" s="51">
        <f t="shared" si="8"/>
        <v>0.4863599999998513</v>
      </c>
      <c r="AI10" s="383">
        <f t="shared" si="9"/>
        <v>111.84758269718243</v>
      </c>
      <c r="AJ10" s="32">
        <f t="shared" si="10"/>
        <v>34.672750636126551</v>
      </c>
      <c r="AK10" s="49">
        <f>AK4*U10</f>
        <v>-46.6</v>
      </c>
      <c r="AL10" s="49">
        <f>AL4*U10</f>
        <v>-6.94</v>
      </c>
      <c r="AM10" s="49">
        <f>AM4*Y10</f>
        <v>0.4863599999998513</v>
      </c>
      <c r="AN10" s="32">
        <f>AN4*U10</f>
        <v>-13.4</v>
      </c>
      <c r="AO10" s="51">
        <f t="shared" si="11"/>
        <v>80.066693333308848</v>
      </c>
      <c r="AR10" s="1">
        <f t="shared" si="12"/>
        <v>146.520333333309</v>
      </c>
      <c r="AS10" s="98">
        <f t="shared" si="13"/>
        <v>-66.453640000000149</v>
      </c>
    </row>
    <row r="11" spans="1:45" x14ac:dyDescent="0.2">
      <c r="A11" s="30" t="s">
        <v>22</v>
      </c>
      <c r="B11" s="31"/>
      <c r="C11" s="32">
        <v>0</v>
      </c>
      <c r="D11" s="33">
        <v>21</v>
      </c>
      <c r="E11" s="34">
        <f t="shared" si="0"/>
        <v>21</v>
      </c>
      <c r="F11" s="31"/>
      <c r="G11" s="32">
        <v>0</v>
      </c>
      <c r="H11" s="33">
        <v>16.212</v>
      </c>
      <c r="I11" s="34">
        <f t="shared" si="1"/>
        <v>16.212</v>
      </c>
      <c r="J11" s="31"/>
      <c r="K11" s="32"/>
      <c r="L11" s="33">
        <v>21</v>
      </c>
      <c r="M11" s="34">
        <f t="shared" si="2"/>
        <v>21</v>
      </c>
      <c r="N11" s="31"/>
      <c r="O11" s="32"/>
      <c r="P11" s="33">
        <v>16.212</v>
      </c>
      <c r="Q11" s="350">
        <f t="shared" si="3"/>
        <v>16.212</v>
      </c>
      <c r="R11" s="31">
        <f t="shared" si="4"/>
        <v>0</v>
      </c>
      <c r="S11" s="49">
        <f t="shared" si="4"/>
        <v>0</v>
      </c>
      <c r="T11" s="50">
        <f t="shared" si="4"/>
        <v>0</v>
      </c>
      <c r="U11" s="51">
        <f t="shared" si="5"/>
        <v>0</v>
      </c>
      <c r="V11" s="36">
        <f t="shared" si="6"/>
        <v>0</v>
      </c>
      <c r="W11" s="37">
        <f t="shared" si="6"/>
        <v>0</v>
      </c>
      <c r="X11" s="38">
        <f t="shared" si="6"/>
        <v>0</v>
      </c>
      <c r="Y11" s="38">
        <f t="shared" si="7"/>
        <v>0</v>
      </c>
      <c r="Z11" s="113">
        <f>Z2*Y11</f>
        <v>0</v>
      </c>
      <c r="AA11" s="49">
        <f>Z11*AA2</f>
        <v>0</v>
      </c>
      <c r="AB11" s="397">
        <f>Z11*AB2</f>
        <v>0</v>
      </c>
      <c r="AC11" s="113">
        <f>AC4*Y11</f>
        <v>0</v>
      </c>
      <c r="AD11" s="32"/>
      <c r="AE11" s="32"/>
      <c r="AF11" s="32"/>
      <c r="AG11" s="32"/>
      <c r="AH11" s="51">
        <f t="shared" si="8"/>
        <v>0</v>
      </c>
      <c r="AI11" s="383">
        <f t="shared" si="9"/>
        <v>0</v>
      </c>
      <c r="AJ11" s="32">
        <f t="shared" si="10"/>
        <v>0</v>
      </c>
      <c r="AK11" s="49">
        <f>AK4*U11</f>
        <v>0</v>
      </c>
      <c r="AL11" s="49">
        <f>AL4*U11</f>
        <v>0</v>
      </c>
      <c r="AM11" s="49">
        <f>AM4*Y11</f>
        <v>0</v>
      </c>
      <c r="AN11" s="32">
        <f>AN4*U11</f>
        <v>0</v>
      </c>
      <c r="AO11" s="51">
        <f t="shared" si="11"/>
        <v>0</v>
      </c>
      <c r="AR11" s="1">
        <f t="shared" si="12"/>
        <v>0</v>
      </c>
      <c r="AS11" s="98">
        <f t="shared" si="13"/>
        <v>0</v>
      </c>
    </row>
    <row r="12" spans="1:45" x14ac:dyDescent="0.2">
      <c r="A12" s="30" t="s">
        <v>23</v>
      </c>
      <c r="B12" s="31"/>
      <c r="C12" s="32">
        <v>0</v>
      </c>
      <c r="D12" s="33">
        <v>38</v>
      </c>
      <c r="E12" s="34">
        <f t="shared" si="0"/>
        <v>38</v>
      </c>
      <c r="F12" s="31"/>
      <c r="G12" s="32">
        <v>0</v>
      </c>
      <c r="H12" s="33">
        <v>29.335999999999999</v>
      </c>
      <c r="I12" s="34">
        <f t="shared" si="1"/>
        <v>29.335999999999999</v>
      </c>
      <c r="J12" s="31"/>
      <c r="K12" s="32"/>
      <c r="L12" s="33">
        <v>30</v>
      </c>
      <c r="M12" s="34">
        <f t="shared" si="2"/>
        <v>30</v>
      </c>
      <c r="N12" s="31"/>
      <c r="O12" s="32"/>
      <c r="P12" s="33">
        <v>23.16</v>
      </c>
      <c r="Q12" s="350">
        <f t="shared" si="3"/>
        <v>23.16</v>
      </c>
      <c r="R12" s="31">
        <f t="shared" si="4"/>
        <v>0</v>
      </c>
      <c r="S12" s="49">
        <f t="shared" si="4"/>
        <v>0</v>
      </c>
      <c r="T12" s="50">
        <f t="shared" si="4"/>
        <v>-8</v>
      </c>
      <c r="U12" s="51">
        <f t="shared" si="5"/>
        <v>-8</v>
      </c>
      <c r="V12" s="36">
        <f t="shared" si="6"/>
        <v>0</v>
      </c>
      <c r="W12" s="37">
        <f t="shared" si="6"/>
        <v>0</v>
      </c>
      <c r="X12" s="38">
        <f t="shared" si="6"/>
        <v>-6.1759999999999984</v>
      </c>
      <c r="Y12" s="38">
        <f t="shared" si="7"/>
        <v>-6.1759999999999984</v>
      </c>
      <c r="Z12" s="113">
        <f>Z2*Y12</f>
        <v>-6814.1866666666647</v>
      </c>
      <c r="AA12" s="49">
        <f>Z12*AA2</f>
        <v>-408.85119999999989</v>
      </c>
      <c r="AB12" s="397">
        <f>AB2*Z12</f>
        <v>-6405.3354666666646</v>
      </c>
      <c r="AC12" s="113">
        <f>AC4*Y12</f>
        <v>-38.908799999999985</v>
      </c>
      <c r="AD12" s="32"/>
      <c r="AE12" s="32"/>
      <c r="AF12" s="32"/>
      <c r="AG12" s="32"/>
      <c r="AH12" s="51">
        <f t="shared" si="8"/>
        <v>-38.908799999999985</v>
      </c>
      <c r="AI12" s="383">
        <f t="shared" si="9"/>
        <v>-4655.4707379134843</v>
      </c>
      <c r="AJ12" s="32">
        <f t="shared" si="10"/>
        <v>-1443.1959287531802</v>
      </c>
      <c r="AK12" s="49">
        <f>AK4*U12</f>
        <v>-186.4</v>
      </c>
      <c r="AL12" s="49">
        <f>AL4*U12</f>
        <v>-27.76</v>
      </c>
      <c r="AM12" s="49">
        <f>AM4*Y12</f>
        <v>-38.908799999999985</v>
      </c>
      <c r="AN12" s="32">
        <f>AN4*U12</f>
        <v>-53.6</v>
      </c>
      <c r="AO12" s="51">
        <f t="shared" si="11"/>
        <v>-6405.3354666666646</v>
      </c>
      <c r="AR12" s="1">
        <f t="shared" si="12"/>
        <v>-6098.6666666666642</v>
      </c>
      <c r="AS12" s="98">
        <f t="shared" si="13"/>
        <v>-306.66879999999998</v>
      </c>
    </row>
    <row r="13" spans="1:45" x14ac:dyDescent="0.2">
      <c r="A13" s="30" t="s">
        <v>24</v>
      </c>
      <c r="B13" s="31"/>
      <c r="C13" s="32">
        <v>0</v>
      </c>
      <c r="D13" s="33">
        <v>25</v>
      </c>
      <c r="E13" s="34">
        <f>SUM(B13:D13)</f>
        <v>25</v>
      </c>
      <c r="F13" s="31"/>
      <c r="G13" s="32">
        <v>0</v>
      </c>
      <c r="H13" s="33">
        <v>19.3</v>
      </c>
      <c r="I13" s="34">
        <f t="shared" si="1"/>
        <v>19.3</v>
      </c>
      <c r="J13" s="31"/>
      <c r="K13" s="32"/>
      <c r="L13" s="33">
        <v>34</v>
      </c>
      <c r="M13" s="34">
        <f t="shared" si="2"/>
        <v>34</v>
      </c>
      <c r="N13" s="31"/>
      <c r="O13" s="32"/>
      <c r="P13" s="33">
        <v>26.248000000000001</v>
      </c>
      <c r="Q13" s="350">
        <f t="shared" si="3"/>
        <v>26.248000000000001</v>
      </c>
      <c r="R13" s="31">
        <f t="shared" si="4"/>
        <v>0</v>
      </c>
      <c r="S13" s="49">
        <f t="shared" si="4"/>
        <v>0</v>
      </c>
      <c r="T13" s="50">
        <f t="shared" si="4"/>
        <v>9</v>
      </c>
      <c r="U13" s="51">
        <f t="shared" si="5"/>
        <v>9</v>
      </c>
      <c r="V13" s="36">
        <f t="shared" si="6"/>
        <v>0</v>
      </c>
      <c r="W13" s="37">
        <f t="shared" si="6"/>
        <v>0</v>
      </c>
      <c r="X13" s="38">
        <f t="shared" si="6"/>
        <v>6.9480000000000004</v>
      </c>
      <c r="Y13" s="38">
        <f t="shared" si="7"/>
        <v>6.9480000000000004</v>
      </c>
      <c r="Z13" s="113">
        <f>Z2*Y13</f>
        <v>7665.96</v>
      </c>
      <c r="AA13" s="49">
        <f>Z13*AA2</f>
        <v>459.95760000000001</v>
      </c>
      <c r="AB13" s="397">
        <f>Z13*AB2</f>
        <v>7206.0023999999994</v>
      </c>
      <c r="AC13" s="113">
        <f>AC4*Y13</f>
        <v>43.772400000000005</v>
      </c>
      <c r="AD13" s="32"/>
      <c r="AE13" s="32"/>
      <c r="AF13" s="32"/>
      <c r="AG13" s="32"/>
      <c r="AH13" s="51">
        <f t="shared" si="8"/>
        <v>43.772400000000005</v>
      </c>
      <c r="AI13" s="383">
        <f t="shared" si="9"/>
        <v>5237.4045801526709</v>
      </c>
      <c r="AJ13" s="32">
        <f t="shared" si="10"/>
        <v>1623.595419847328</v>
      </c>
      <c r="AK13" s="49">
        <f>AK4*U13</f>
        <v>209.70000000000002</v>
      </c>
      <c r="AL13" s="49">
        <f>AL4*U13</f>
        <v>31.23</v>
      </c>
      <c r="AM13" s="49">
        <f>AM4*Y13</f>
        <v>43.772400000000005</v>
      </c>
      <c r="AN13" s="32">
        <f>AN4*U13</f>
        <v>60.300000000000004</v>
      </c>
      <c r="AO13" s="51">
        <f t="shared" si="11"/>
        <v>7206.0023999999985</v>
      </c>
      <c r="AR13" s="1">
        <f t="shared" si="12"/>
        <v>6860.9999999999991</v>
      </c>
      <c r="AS13" s="98">
        <f t="shared" si="13"/>
        <v>345.00240000000002</v>
      </c>
    </row>
    <row r="14" spans="1:45" x14ac:dyDescent="0.2">
      <c r="A14" s="30" t="s">
        <v>25</v>
      </c>
      <c r="B14" s="31"/>
      <c r="C14" s="32">
        <v>0</v>
      </c>
      <c r="D14" s="33">
        <v>121</v>
      </c>
      <c r="E14" s="34">
        <f>SUM(B14:D14)</f>
        <v>121</v>
      </c>
      <c r="F14" s="31"/>
      <c r="G14" s="32">
        <v>0</v>
      </c>
      <c r="H14" s="33">
        <v>93.412000000000006</v>
      </c>
      <c r="I14" s="34">
        <f t="shared" si="1"/>
        <v>93.412000000000006</v>
      </c>
      <c r="J14" s="31"/>
      <c r="K14" s="32"/>
      <c r="L14" s="33">
        <v>110</v>
      </c>
      <c r="M14" s="34">
        <f t="shared" si="2"/>
        <v>110</v>
      </c>
      <c r="N14" s="31"/>
      <c r="O14" s="32"/>
      <c r="P14" s="33">
        <v>86.271000000000001</v>
      </c>
      <c r="Q14" s="350">
        <f t="shared" si="3"/>
        <v>86.271000000000001</v>
      </c>
      <c r="R14" s="31">
        <f t="shared" si="4"/>
        <v>0</v>
      </c>
      <c r="S14" s="49">
        <f t="shared" si="4"/>
        <v>0</v>
      </c>
      <c r="T14" s="50">
        <f t="shared" si="4"/>
        <v>-11</v>
      </c>
      <c r="U14" s="51">
        <f t="shared" si="5"/>
        <v>-11</v>
      </c>
      <c r="V14" s="36">
        <f t="shared" si="6"/>
        <v>0</v>
      </c>
      <c r="W14" s="37">
        <f t="shared" si="6"/>
        <v>0</v>
      </c>
      <c r="X14" s="38">
        <f t="shared" si="6"/>
        <v>-7.1410000000000053</v>
      </c>
      <c r="Y14" s="38">
        <f t="shared" si="7"/>
        <v>-7.1410000000000053</v>
      </c>
      <c r="Z14" s="113">
        <f>Z2*Y14</f>
        <v>-7878.9033333333391</v>
      </c>
      <c r="AA14" s="49">
        <f>Z14*AA2</f>
        <v>-472.73420000000033</v>
      </c>
      <c r="AB14" s="397">
        <f>Z14*AB2</f>
        <v>-7406.1691333333383</v>
      </c>
      <c r="AC14" s="113">
        <f>Y14*AC4</f>
        <v>-44.988300000000031</v>
      </c>
      <c r="AD14" s="32"/>
      <c r="AE14" s="32"/>
      <c r="AF14" s="32"/>
      <c r="AG14" s="32"/>
      <c r="AH14" s="51">
        <f t="shared" si="8"/>
        <v>-44.988300000000031</v>
      </c>
      <c r="AI14" s="383">
        <f t="shared" si="9"/>
        <v>-5338.1762086514027</v>
      </c>
      <c r="AJ14" s="32">
        <f t="shared" si="10"/>
        <v>-1654.8346246819349</v>
      </c>
      <c r="AK14" s="49">
        <f>AK4*U14</f>
        <v>-256.3</v>
      </c>
      <c r="AL14" s="49">
        <f>AL4*U14</f>
        <v>-38.17</v>
      </c>
      <c r="AM14" s="49">
        <f>AM4*Y14</f>
        <v>-44.988300000000031</v>
      </c>
      <c r="AN14" s="32">
        <f>AN4*U14</f>
        <v>-73.7</v>
      </c>
      <c r="AO14" s="51">
        <f t="shared" si="11"/>
        <v>-7406.1691333333374</v>
      </c>
      <c r="AR14" s="1">
        <f t="shared" si="12"/>
        <v>-6993.0108333333383</v>
      </c>
      <c r="AS14" s="98">
        <f t="shared" si="13"/>
        <v>-413.15830000000005</v>
      </c>
    </row>
    <row r="15" spans="1:45" x14ac:dyDescent="0.2">
      <c r="A15" s="30" t="s">
        <v>26</v>
      </c>
      <c r="B15" s="31"/>
      <c r="C15" s="32">
        <v>0</v>
      </c>
      <c r="D15" s="33">
        <v>15</v>
      </c>
      <c r="E15" s="34">
        <f t="shared" si="0"/>
        <v>15</v>
      </c>
      <c r="F15" s="31"/>
      <c r="G15" s="32">
        <v>0</v>
      </c>
      <c r="H15" s="33">
        <v>11.58</v>
      </c>
      <c r="I15" s="34">
        <f t="shared" si="1"/>
        <v>11.58</v>
      </c>
      <c r="J15" s="31"/>
      <c r="K15" s="32"/>
      <c r="L15" s="33">
        <v>15</v>
      </c>
      <c r="M15" s="34">
        <f t="shared" si="2"/>
        <v>15</v>
      </c>
      <c r="N15" s="31"/>
      <c r="O15" s="32"/>
      <c r="P15" s="33">
        <v>11.58</v>
      </c>
      <c r="Q15" s="350">
        <f t="shared" si="3"/>
        <v>11.58</v>
      </c>
      <c r="R15" s="31">
        <f t="shared" si="4"/>
        <v>0</v>
      </c>
      <c r="S15" s="49">
        <f t="shared" si="4"/>
        <v>0</v>
      </c>
      <c r="T15" s="50">
        <f t="shared" si="4"/>
        <v>0</v>
      </c>
      <c r="U15" s="51">
        <f t="shared" si="5"/>
        <v>0</v>
      </c>
      <c r="V15" s="36">
        <f t="shared" si="6"/>
        <v>0</v>
      </c>
      <c r="W15" s="37">
        <f t="shared" si="6"/>
        <v>0</v>
      </c>
      <c r="X15" s="38">
        <f t="shared" si="6"/>
        <v>0</v>
      </c>
      <c r="Y15" s="38">
        <f t="shared" si="7"/>
        <v>0</v>
      </c>
      <c r="Z15" s="113">
        <f>Z2*Y15</f>
        <v>0</v>
      </c>
      <c r="AA15" s="49">
        <f>Z15*AA2</f>
        <v>0</v>
      </c>
      <c r="AB15" s="397">
        <f>Z15*AB2</f>
        <v>0</v>
      </c>
      <c r="AC15" s="113">
        <f>Y15*AC4</f>
        <v>0</v>
      </c>
      <c r="AD15" s="32"/>
      <c r="AE15" s="32"/>
      <c r="AF15" s="32"/>
      <c r="AG15" s="32"/>
      <c r="AH15" s="51">
        <f t="shared" si="8"/>
        <v>0</v>
      </c>
      <c r="AI15" s="383">
        <f t="shared" si="9"/>
        <v>0</v>
      </c>
      <c r="AJ15" s="32">
        <f t="shared" si="10"/>
        <v>0</v>
      </c>
      <c r="AK15" s="49">
        <f>AK4*U15</f>
        <v>0</v>
      </c>
      <c r="AL15" s="49">
        <f>AL4*U15</f>
        <v>0</v>
      </c>
      <c r="AM15" s="49">
        <f>AM4*Y15</f>
        <v>0</v>
      </c>
      <c r="AN15" s="32">
        <f>AM4*U15</f>
        <v>0</v>
      </c>
      <c r="AO15" s="51">
        <f t="shared" si="11"/>
        <v>0</v>
      </c>
      <c r="AR15" s="1">
        <f t="shared" si="12"/>
        <v>0</v>
      </c>
      <c r="AS15" s="98">
        <f t="shared" si="13"/>
        <v>0</v>
      </c>
    </row>
    <row r="16" spans="1:45" x14ac:dyDescent="0.2">
      <c r="A16" s="30" t="s">
        <v>27</v>
      </c>
      <c r="B16" s="31"/>
      <c r="C16" s="32">
        <v>0</v>
      </c>
      <c r="D16" s="33">
        <v>24</v>
      </c>
      <c r="E16" s="34">
        <f t="shared" si="0"/>
        <v>24</v>
      </c>
      <c r="F16" s="31"/>
      <c r="G16" s="32">
        <v>0</v>
      </c>
      <c r="H16" s="33">
        <v>18.527999999999999</v>
      </c>
      <c r="I16" s="34">
        <f t="shared" si="1"/>
        <v>18.527999999999999</v>
      </c>
      <c r="J16" s="31"/>
      <c r="K16" s="32"/>
      <c r="L16" s="33">
        <v>26</v>
      </c>
      <c r="M16" s="34">
        <f t="shared" si="2"/>
        <v>26</v>
      </c>
      <c r="N16" s="31"/>
      <c r="O16" s="32"/>
      <c r="P16" s="33">
        <v>20.071999999999999</v>
      </c>
      <c r="Q16" s="350">
        <f t="shared" si="3"/>
        <v>20.071999999999999</v>
      </c>
      <c r="R16" s="31">
        <f t="shared" si="4"/>
        <v>0</v>
      </c>
      <c r="S16" s="49">
        <f t="shared" si="4"/>
        <v>0</v>
      </c>
      <c r="T16" s="50">
        <f t="shared" si="4"/>
        <v>2</v>
      </c>
      <c r="U16" s="51">
        <f t="shared" si="5"/>
        <v>2</v>
      </c>
      <c r="V16" s="36">
        <f t="shared" si="6"/>
        <v>0</v>
      </c>
      <c r="W16" s="37">
        <f t="shared" si="6"/>
        <v>0</v>
      </c>
      <c r="X16" s="38">
        <f t="shared" si="6"/>
        <v>1.5440000000000005</v>
      </c>
      <c r="Y16" s="38">
        <f t="shared" si="7"/>
        <v>1.5440000000000005</v>
      </c>
      <c r="Z16" s="113">
        <f>Z2*Y16</f>
        <v>1703.5466666666671</v>
      </c>
      <c r="AA16" s="49">
        <f>Z16*AA2</f>
        <v>102.21280000000002</v>
      </c>
      <c r="AB16" s="397">
        <f>Z16*AB2</f>
        <v>1601.3338666666671</v>
      </c>
      <c r="AC16" s="113">
        <f>AC4*Y16</f>
        <v>9.7272000000000034</v>
      </c>
      <c r="AD16" s="32"/>
      <c r="AE16" s="32"/>
      <c r="AF16" s="32"/>
      <c r="AG16" s="32"/>
      <c r="AH16" s="51">
        <f t="shared" si="8"/>
        <v>9.7272000000000034</v>
      </c>
      <c r="AI16" s="383">
        <f t="shared" si="9"/>
        <v>1163.8676844783718</v>
      </c>
      <c r="AJ16" s="32">
        <f t="shared" si="10"/>
        <v>360.79898218829527</v>
      </c>
      <c r="AK16" s="49">
        <f>AK4*U16</f>
        <v>46.6</v>
      </c>
      <c r="AL16" s="49">
        <f>AL4*U16</f>
        <v>6.94</v>
      </c>
      <c r="AM16" s="49">
        <f>AM4*Y16</f>
        <v>9.7272000000000034</v>
      </c>
      <c r="AN16" s="32">
        <f>AN4*U16</f>
        <v>13.4</v>
      </c>
      <c r="AO16" s="51">
        <f t="shared" si="11"/>
        <v>1601.3338666666671</v>
      </c>
      <c r="AR16" s="1">
        <f t="shared" si="12"/>
        <v>1524.666666666667</v>
      </c>
      <c r="AS16" s="98">
        <f t="shared" si="13"/>
        <v>76.667200000000008</v>
      </c>
    </row>
    <row r="17" spans="1:45" x14ac:dyDescent="0.2">
      <c r="A17" s="30" t="s">
        <v>28</v>
      </c>
      <c r="B17" s="31"/>
      <c r="C17" s="32"/>
      <c r="D17" s="33">
        <v>14</v>
      </c>
      <c r="E17" s="34">
        <f>SUM(B17:D17)</f>
        <v>14</v>
      </c>
      <c r="F17" s="53"/>
      <c r="G17" s="32"/>
      <c r="H17" s="33">
        <v>10.808</v>
      </c>
      <c r="I17" s="34">
        <f t="shared" si="1"/>
        <v>10.808</v>
      </c>
      <c r="J17" s="31"/>
      <c r="K17" s="32"/>
      <c r="L17" s="33">
        <v>16</v>
      </c>
      <c r="M17" s="34">
        <f t="shared" si="2"/>
        <v>16</v>
      </c>
      <c r="N17" s="376"/>
      <c r="O17" s="32"/>
      <c r="P17" s="33">
        <v>12.352</v>
      </c>
      <c r="Q17" s="350">
        <f t="shared" si="3"/>
        <v>12.352</v>
      </c>
      <c r="R17" s="31">
        <f t="shared" si="4"/>
        <v>0</v>
      </c>
      <c r="S17" s="49">
        <f t="shared" si="4"/>
        <v>0</v>
      </c>
      <c r="T17" s="50">
        <f t="shared" si="4"/>
        <v>2</v>
      </c>
      <c r="U17" s="51">
        <f t="shared" si="5"/>
        <v>2</v>
      </c>
      <c r="V17" s="36">
        <f t="shared" si="6"/>
        <v>0</v>
      </c>
      <c r="W17" s="37">
        <f t="shared" si="6"/>
        <v>0</v>
      </c>
      <c r="X17" s="38">
        <f t="shared" si="6"/>
        <v>1.5440000000000005</v>
      </c>
      <c r="Y17" s="38">
        <f t="shared" si="7"/>
        <v>1.5440000000000005</v>
      </c>
      <c r="Z17" s="113">
        <f>Z2*Y17</f>
        <v>1703.5466666666671</v>
      </c>
      <c r="AA17" s="49">
        <f>Z17*AA2</f>
        <v>102.21280000000002</v>
      </c>
      <c r="AB17" s="397">
        <f>Z17*AB2</f>
        <v>1601.3338666666671</v>
      </c>
      <c r="AC17" s="113">
        <f>AC4*Y17</f>
        <v>9.7272000000000034</v>
      </c>
      <c r="AD17" s="32"/>
      <c r="AE17" s="32"/>
      <c r="AF17" s="32"/>
      <c r="AG17" s="32"/>
      <c r="AH17" s="51">
        <f t="shared" si="8"/>
        <v>9.7272000000000034</v>
      </c>
      <c r="AI17" s="383">
        <f t="shared" si="9"/>
        <v>1163.8676844783718</v>
      </c>
      <c r="AJ17" s="32">
        <f t="shared" si="10"/>
        <v>360.79898218829527</v>
      </c>
      <c r="AK17" s="49">
        <f>AK4*U17</f>
        <v>46.6</v>
      </c>
      <c r="AL17" s="49">
        <f>AL4*U17</f>
        <v>6.94</v>
      </c>
      <c r="AM17" s="49">
        <f>AM4*Y17</f>
        <v>9.7272000000000034</v>
      </c>
      <c r="AN17" s="32">
        <f>AN4*U17</f>
        <v>13.4</v>
      </c>
      <c r="AO17" s="51">
        <f t="shared" si="11"/>
        <v>1601.3338666666671</v>
      </c>
      <c r="AR17" s="1">
        <f t="shared" si="12"/>
        <v>1524.666666666667</v>
      </c>
      <c r="AS17" s="98">
        <f t="shared" si="13"/>
        <v>76.667200000000008</v>
      </c>
    </row>
    <row r="18" spans="1:45" x14ac:dyDescent="0.2">
      <c r="A18" s="30" t="s">
        <v>29</v>
      </c>
      <c r="B18" s="31"/>
      <c r="C18" s="32"/>
      <c r="D18" s="33">
        <v>73</v>
      </c>
      <c r="E18" s="34">
        <f t="shared" si="0"/>
        <v>73</v>
      </c>
      <c r="F18" s="53"/>
      <c r="G18" s="32"/>
      <c r="H18" s="33">
        <v>59.868600000000001</v>
      </c>
      <c r="I18" s="34">
        <f t="shared" si="1"/>
        <v>59.868600000000001</v>
      </c>
      <c r="J18" s="31"/>
      <c r="K18" s="32"/>
      <c r="L18" s="33">
        <v>100</v>
      </c>
      <c r="M18" s="34">
        <f t="shared" si="2"/>
        <v>100</v>
      </c>
      <c r="N18" s="376"/>
      <c r="O18" s="32"/>
      <c r="P18" s="33">
        <v>81.523200000000003</v>
      </c>
      <c r="Q18" s="350">
        <f t="shared" si="3"/>
        <v>81.523200000000003</v>
      </c>
      <c r="R18" s="31">
        <f t="shared" si="4"/>
        <v>0</v>
      </c>
      <c r="S18" s="49">
        <f t="shared" si="4"/>
        <v>0</v>
      </c>
      <c r="T18" s="50">
        <f t="shared" si="4"/>
        <v>27</v>
      </c>
      <c r="U18" s="51">
        <f t="shared" si="5"/>
        <v>27</v>
      </c>
      <c r="V18" s="36">
        <f t="shared" si="6"/>
        <v>0</v>
      </c>
      <c r="W18" s="37">
        <f t="shared" si="6"/>
        <v>0</v>
      </c>
      <c r="X18" s="38">
        <f t="shared" si="6"/>
        <v>21.654600000000002</v>
      </c>
      <c r="Y18" s="38">
        <f t="shared" si="7"/>
        <v>21.654600000000002</v>
      </c>
      <c r="Z18" s="113">
        <f>Z2*Y18</f>
        <v>23892.242000000002</v>
      </c>
      <c r="AA18" s="49">
        <f>Z18*AA2</f>
        <v>1433.5345200000002</v>
      </c>
      <c r="AB18" s="397">
        <f>AB2*Z18</f>
        <v>22458.707480000001</v>
      </c>
      <c r="AC18" s="113">
        <f>AC4*Y18</f>
        <v>136.42398</v>
      </c>
      <c r="AD18" s="32"/>
      <c r="AE18" s="32"/>
      <c r="AF18" s="32"/>
      <c r="AG18" s="32"/>
      <c r="AH18" s="51">
        <f t="shared" si="8"/>
        <v>136.42398</v>
      </c>
      <c r="AI18" s="383">
        <f t="shared" si="9"/>
        <v>16350.071374045803</v>
      </c>
      <c r="AJ18" s="32">
        <f t="shared" si="10"/>
        <v>5068.5221259541986</v>
      </c>
      <c r="AK18" s="49">
        <f>AK4*U18</f>
        <v>629.1</v>
      </c>
      <c r="AL18" s="49">
        <f>AL4*U18</f>
        <v>93.690000000000012</v>
      </c>
      <c r="AM18" s="49">
        <f>AM4*Y18</f>
        <v>136.42398</v>
      </c>
      <c r="AN18" s="32">
        <f>AN4*U18</f>
        <v>180.9</v>
      </c>
      <c r="AO18" s="51">
        <f t="shared" si="11"/>
        <v>22458.707480000001</v>
      </c>
      <c r="AR18" s="1">
        <f t="shared" si="12"/>
        <v>21418.593500000003</v>
      </c>
      <c r="AS18" s="98">
        <f t="shared" si="13"/>
        <v>1040.1139800000001</v>
      </c>
    </row>
    <row r="19" spans="1:45" x14ac:dyDescent="0.2">
      <c r="A19" s="30" t="s">
        <v>30</v>
      </c>
      <c r="B19" s="31"/>
      <c r="C19" s="32"/>
      <c r="D19" s="33"/>
      <c r="E19" s="34">
        <f t="shared" ref="E19:E39" si="14">SUM(B19:C19)</f>
        <v>0</v>
      </c>
      <c r="F19" s="31"/>
      <c r="G19" s="32"/>
      <c r="H19" s="33"/>
      <c r="I19" s="34">
        <f t="shared" ref="I19:I39" si="15">SUM(F19:G19)</f>
        <v>0</v>
      </c>
      <c r="J19" s="31"/>
      <c r="K19" s="32"/>
      <c r="L19" s="33">
        <v>0</v>
      </c>
      <c r="M19" s="388">
        <f t="shared" si="2"/>
        <v>0</v>
      </c>
      <c r="N19" s="31"/>
      <c r="O19" s="32"/>
      <c r="P19" s="33">
        <v>0</v>
      </c>
      <c r="Q19" s="350">
        <f t="shared" si="3"/>
        <v>0</v>
      </c>
      <c r="R19" s="31">
        <f t="shared" si="4"/>
        <v>0</v>
      </c>
      <c r="S19" s="49">
        <f t="shared" si="4"/>
        <v>0</v>
      </c>
      <c r="T19" s="50">
        <f t="shared" si="4"/>
        <v>0</v>
      </c>
      <c r="U19" s="51">
        <f t="shared" si="5"/>
        <v>0</v>
      </c>
      <c r="V19" s="36">
        <f t="shared" si="6"/>
        <v>0</v>
      </c>
      <c r="W19" s="37">
        <f t="shared" si="6"/>
        <v>0</v>
      </c>
      <c r="X19" s="38">
        <f t="shared" si="6"/>
        <v>0</v>
      </c>
      <c r="Y19" s="38">
        <f t="shared" si="7"/>
        <v>0</v>
      </c>
      <c r="Z19" s="113"/>
      <c r="AA19" s="49"/>
      <c r="AB19" s="397"/>
      <c r="AC19" s="31"/>
      <c r="AD19" s="32"/>
      <c r="AE19" s="32"/>
      <c r="AF19" s="32"/>
      <c r="AG19" s="32"/>
      <c r="AH19" s="35"/>
      <c r="AI19" s="383"/>
      <c r="AJ19" s="32"/>
      <c r="AK19" s="49"/>
      <c r="AL19" s="49"/>
      <c r="AM19" s="49"/>
      <c r="AN19" s="32"/>
      <c r="AO19" s="51"/>
    </row>
    <row r="20" spans="1:45" x14ac:dyDescent="0.2">
      <c r="A20" s="30" t="s">
        <v>31</v>
      </c>
      <c r="B20" s="31"/>
      <c r="C20" s="32"/>
      <c r="D20" s="33"/>
      <c r="E20" s="34">
        <f t="shared" si="14"/>
        <v>0</v>
      </c>
      <c r="F20" s="53"/>
      <c r="G20" s="32"/>
      <c r="H20" s="33"/>
      <c r="I20" s="34">
        <f t="shared" si="15"/>
        <v>0</v>
      </c>
      <c r="J20" s="31"/>
      <c r="K20" s="32"/>
      <c r="L20" s="33">
        <v>0</v>
      </c>
      <c r="M20" s="34">
        <f t="shared" si="2"/>
        <v>0</v>
      </c>
      <c r="N20" s="376"/>
      <c r="O20" s="32"/>
      <c r="P20" s="33">
        <v>0</v>
      </c>
      <c r="Q20" s="350">
        <f t="shared" si="3"/>
        <v>0</v>
      </c>
      <c r="R20" s="31">
        <f t="shared" si="4"/>
        <v>0</v>
      </c>
      <c r="S20" s="49">
        <f t="shared" si="4"/>
        <v>0</v>
      </c>
      <c r="T20" s="50">
        <f t="shared" si="4"/>
        <v>0</v>
      </c>
      <c r="U20" s="51">
        <f t="shared" si="5"/>
        <v>0</v>
      </c>
      <c r="V20" s="36">
        <f t="shared" si="6"/>
        <v>0</v>
      </c>
      <c r="W20" s="37">
        <f t="shared" si="6"/>
        <v>0</v>
      </c>
      <c r="X20" s="38">
        <f>P20-H20</f>
        <v>0</v>
      </c>
      <c r="Y20" s="38">
        <f t="shared" si="7"/>
        <v>0</v>
      </c>
      <c r="Z20" s="113"/>
      <c r="AA20" s="49"/>
      <c r="AB20" s="397"/>
      <c r="AC20" s="31"/>
      <c r="AD20" s="32"/>
      <c r="AE20" s="32"/>
      <c r="AF20" s="32"/>
      <c r="AG20" s="32"/>
      <c r="AH20" s="35"/>
      <c r="AI20" s="383"/>
      <c r="AJ20" s="32"/>
      <c r="AK20" s="49"/>
      <c r="AL20" s="49"/>
      <c r="AM20" s="49"/>
      <c r="AN20" s="32"/>
      <c r="AO20" s="51"/>
    </row>
    <row r="21" spans="1:45" x14ac:dyDescent="0.2">
      <c r="A21" s="30" t="s">
        <v>32</v>
      </c>
      <c r="B21" s="31"/>
      <c r="C21" s="32"/>
      <c r="D21" s="33">
        <v>5</v>
      </c>
      <c r="E21" s="34">
        <f>SUM(B21:D21)</f>
        <v>5</v>
      </c>
      <c r="F21" s="53"/>
      <c r="G21" s="32"/>
      <c r="H21" s="33">
        <v>3.86</v>
      </c>
      <c r="I21" s="34">
        <f>SUM(F21:H21)</f>
        <v>3.86</v>
      </c>
      <c r="J21" s="31"/>
      <c r="K21" s="32"/>
      <c r="L21" s="33">
        <v>2</v>
      </c>
      <c r="M21" s="34">
        <f t="shared" si="2"/>
        <v>2</v>
      </c>
      <c r="N21" s="376"/>
      <c r="O21" s="32"/>
      <c r="P21" s="33">
        <v>1.544</v>
      </c>
      <c r="Q21" s="350">
        <f t="shared" si="3"/>
        <v>1.544</v>
      </c>
      <c r="R21" s="31">
        <f t="shared" si="4"/>
        <v>0</v>
      </c>
      <c r="S21" s="49">
        <f t="shared" si="4"/>
        <v>0</v>
      </c>
      <c r="T21" s="50">
        <f t="shared" si="4"/>
        <v>-3</v>
      </c>
      <c r="U21" s="51">
        <f t="shared" si="5"/>
        <v>-3</v>
      </c>
      <c r="V21" s="36">
        <f t="shared" si="6"/>
        <v>0</v>
      </c>
      <c r="W21" s="37">
        <f t="shared" si="6"/>
        <v>0</v>
      </c>
      <c r="X21" s="38">
        <f t="shared" si="6"/>
        <v>-2.3159999999999998</v>
      </c>
      <c r="Y21" s="38">
        <f t="shared" si="7"/>
        <v>-2.3159999999999998</v>
      </c>
      <c r="Z21" s="113">
        <f>Z2*Y21</f>
        <v>-2555.3199999999997</v>
      </c>
      <c r="AA21" s="49">
        <f>Z21*AA2</f>
        <v>-153.31919999999997</v>
      </c>
      <c r="AB21" s="397">
        <f>AB2*Z21</f>
        <v>-2402.0007999999998</v>
      </c>
      <c r="AC21" s="113">
        <f>AC4*Y21</f>
        <v>-14.590799999999998</v>
      </c>
      <c r="AD21" s="32"/>
      <c r="AE21" s="32"/>
      <c r="AF21" s="32"/>
      <c r="AG21" s="32"/>
      <c r="AH21" s="51">
        <f>SUM(AC21:AG21)</f>
        <v>-14.590799999999998</v>
      </c>
      <c r="AI21" s="383">
        <f>AR21/1.31</f>
        <v>-1745.8015267175572</v>
      </c>
      <c r="AJ21" s="49">
        <f>AI21*0.31</f>
        <v>-541.19847328244271</v>
      </c>
      <c r="AK21" s="49">
        <f>AK4*U21</f>
        <v>-69.900000000000006</v>
      </c>
      <c r="AL21" s="49">
        <f>U21*AL4</f>
        <v>-10.41</v>
      </c>
      <c r="AM21" s="49">
        <f>AM4*Y21</f>
        <v>-14.590799999999998</v>
      </c>
      <c r="AN21" s="32">
        <f>AN4*U21</f>
        <v>-20.100000000000001</v>
      </c>
      <c r="AO21" s="51">
        <f>SUM(AI21:AN21)</f>
        <v>-2402.0007999999998</v>
      </c>
      <c r="AR21" s="98">
        <f>AB21-AS21</f>
        <v>-2287</v>
      </c>
      <c r="AS21" s="98">
        <f>AN21+AM21+AL21+AK21</f>
        <v>-115.0008</v>
      </c>
    </row>
    <row r="22" spans="1:45" x14ac:dyDescent="0.2">
      <c r="A22" s="30" t="s">
        <v>33</v>
      </c>
      <c r="B22" s="31"/>
      <c r="C22" s="32"/>
      <c r="D22" s="33"/>
      <c r="E22" s="34">
        <f t="shared" si="14"/>
        <v>0</v>
      </c>
      <c r="F22" s="53"/>
      <c r="G22" s="32"/>
      <c r="H22" s="33"/>
      <c r="I22" s="34">
        <f t="shared" si="15"/>
        <v>0</v>
      </c>
      <c r="J22" s="31"/>
      <c r="K22" s="32"/>
      <c r="L22" s="33">
        <v>0</v>
      </c>
      <c r="M22" s="34">
        <f t="shared" si="2"/>
        <v>0</v>
      </c>
      <c r="N22" s="376"/>
      <c r="O22" s="32"/>
      <c r="P22" s="33">
        <v>0</v>
      </c>
      <c r="Q22" s="350">
        <f t="shared" si="3"/>
        <v>0</v>
      </c>
      <c r="R22" s="31">
        <f t="shared" si="4"/>
        <v>0</v>
      </c>
      <c r="S22" s="49">
        <f t="shared" si="4"/>
        <v>0</v>
      </c>
      <c r="T22" s="50">
        <f t="shared" si="4"/>
        <v>0</v>
      </c>
      <c r="U22" s="51">
        <f t="shared" si="5"/>
        <v>0</v>
      </c>
      <c r="V22" s="36">
        <f t="shared" si="6"/>
        <v>0</v>
      </c>
      <c r="W22" s="37">
        <f t="shared" si="6"/>
        <v>0</v>
      </c>
      <c r="X22" s="38">
        <f t="shared" si="6"/>
        <v>0</v>
      </c>
      <c r="Y22" s="38">
        <f t="shared" si="7"/>
        <v>0</v>
      </c>
      <c r="Z22" s="113"/>
      <c r="AA22" s="49"/>
      <c r="AB22" s="397"/>
      <c r="AC22" s="31"/>
      <c r="AD22" s="32"/>
      <c r="AE22" s="32"/>
      <c r="AF22" s="32"/>
      <c r="AG22" s="32"/>
      <c r="AH22" s="35"/>
      <c r="AI22" s="383"/>
      <c r="AJ22" s="32"/>
      <c r="AK22" s="49"/>
      <c r="AL22" s="49"/>
      <c r="AM22" s="49"/>
      <c r="AN22" s="32"/>
      <c r="AO22" s="51"/>
    </row>
    <row r="23" spans="1:45" x14ac:dyDescent="0.2">
      <c r="A23" s="30" t="s">
        <v>34</v>
      </c>
      <c r="B23" s="31"/>
      <c r="C23" s="32"/>
      <c r="D23" s="33"/>
      <c r="E23" s="34">
        <f t="shared" si="14"/>
        <v>0</v>
      </c>
      <c r="F23" s="53"/>
      <c r="G23" s="32"/>
      <c r="H23" s="33"/>
      <c r="I23" s="34">
        <f t="shared" si="15"/>
        <v>0</v>
      </c>
      <c r="J23" s="31"/>
      <c r="K23" s="32"/>
      <c r="L23" s="33">
        <v>0</v>
      </c>
      <c r="M23" s="34">
        <f t="shared" si="2"/>
        <v>0</v>
      </c>
      <c r="N23" s="376"/>
      <c r="O23" s="32"/>
      <c r="P23" s="33">
        <v>0</v>
      </c>
      <c r="Q23" s="350">
        <f t="shared" si="3"/>
        <v>0</v>
      </c>
      <c r="R23" s="31">
        <f t="shared" si="4"/>
        <v>0</v>
      </c>
      <c r="S23" s="49">
        <f t="shared" si="4"/>
        <v>0</v>
      </c>
      <c r="T23" s="50">
        <f t="shared" si="4"/>
        <v>0</v>
      </c>
      <c r="U23" s="51">
        <f t="shared" si="5"/>
        <v>0</v>
      </c>
      <c r="V23" s="36">
        <f t="shared" si="6"/>
        <v>0</v>
      </c>
      <c r="W23" s="37">
        <f t="shared" si="6"/>
        <v>0</v>
      </c>
      <c r="X23" s="38">
        <f t="shared" si="6"/>
        <v>0</v>
      </c>
      <c r="Y23" s="38">
        <f t="shared" si="7"/>
        <v>0</v>
      </c>
      <c r="Z23" s="113"/>
      <c r="AA23" s="49"/>
      <c r="AB23" s="397"/>
      <c r="AC23" s="31"/>
      <c r="AD23" s="32"/>
      <c r="AE23" s="32"/>
      <c r="AF23" s="32"/>
      <c r="AG23" s="32"/>
      <c r="AH23" s="35"/>
      <c r="AI23" s="383"/>
      <c r="AJ23" s="32"/>
      <c r="AK23" s="49"/>
      <c r="AL23" s="49"/>
      <c r="AM23" s="49"/>
      <c r="AN23" s="32"/>
      <c r="AO23" s="51"/>
    </row>
    <row r="24" spans="1:45" x14ac:dyDescent="0.2">
      <c r="A24" s="30" t="s">
        <v>35</v>
      </c>
      <c r="B24" s="31"/>
      <c r="C24" s="32"/>
      <c r="D24" s="33"/>
      <c r="E24" s="34">
        <f t="shared" si="14"/>
        <v>0</v>
      </c>
      <c r="F24" s="53"/>
      <c r="G24" s="32"/>
      <c r="H24" s="33"/>
      <c r="I24" s="34">
        <f t="shared" si="15"/>
        <v>0</v>
      </c>
      <c r="J24" s="31"/>
      <c r="K24" s="32"/>
      <c r="L24" s="33">
        <v>0</v>
      </c>
      <c r="M24" s="34">
        <f t="shared" si="2"/>
        <v>0</v>
      </c>
      <c r="N24" s="376"/>
      <c r="O24" s="32"/>
      <c r="P24" s="33">
        <v>0</v>
      </c>
      <c r="Q24" s="350">
        <f t="shared" si="3"/>
        <v>0</v>
      </c>
      <c r="R24" s="31">
        <f t="shared" si="4"/>
        <v>0</v>
      </c>
      <c r="S24" s="49">
        <f t="shared" si="4"/>
        <v>0</v>
      </c>
      <c r="T24" s="50">
        <f t="shared" si="4"/>
        <v>0</v>
      </c>
      <c r="U24" s="51">
        <f t="shared" si="5"/>
        <v>0</v>
      </c>
      <c r="V24" s="36">
        <f t="shared" si="6"/>
        <v>0</v>
      </c>
      <c r="W24" s="37">
        <f t="shared" si="6"/>
        <v>0</v>
      </c>
      <c r="X24" s="38">
        <f t="shared" si="6"/>
        <v>0</v>
      </c>
      <c r="Y24" s="38">
        <f t="shared" si="7"/>
        <v>0</v>
      </c>
      <c r="Z24" s="113"/>
      <c r="AA24" s="49"/>
      <c r="AB24" s="397"/>
      <c r="AC24" s="31"/>
      <c r="AD24" s="32"/>
      <c r="AE24" s="32"/>
      <c r="AF24" s="32"/>
      <c r="AG24" s="32"/>
      <c r="AH24" s="35"/>
      <c r="AI24" s="383"/>
      <c r="AJ24" s="32"/>
      <c r="AK24" s="49"/>
      <c r="AL24" s="49"/>
      <c r="AM24" s="49"/>
      <c r="AN24" s="32"/>
      <c r="AO24" s="51"/>
    </row>
    <row r="25" spans="1:45" x14ac:dyDescent="0.2">
      <c r="A25" s="30" t="s">
        <v>36</v>
      </c>
      <c r="B25" s="31"/>
      <c r="C25" s="32"/>
      <c r="D25" s="33"/>
      <c r="E25" s="34">
        <f t="shared" si="14"/>
        <v>0</v>
      </c>
      <c r="F25" s="53"/>
      <c r="G25" s="32"/>
      <c r="H25" s="33"/>
      <c r="I25" s="34">
        <f t="shared" si="15"/>
        <v>0</v>
      </c>
      <c r="J25" s="31"/>
      <c r="K25" s="32"/>
      <c r="L25" s="33">
        <v>0</v>
      </c>
      <c r="M25" s="34">
        <f t="shared" si="2"/>
        <v>0</v>
      </c>
      <c r="N25" s="376"/>
      <c r="O25" s="32"/>
      <c r="P25" s="33">
        <v>0</v>
      </c>
      <c r="Q25" s="350">
        <f t="shared" si="3"/>
        <v>0</v>
      </c>
      <c r="R25" s="31">
        <f t="shared" si="4"/>
        <v>0</v>
      </c>
      <c r="S25" s="49">
        <f t="shared" si="4"/>
        <v>0</v>
      </c>
      <c r="T25" s="50">
        <f t="shared" si="4"/>
        <v>0</v>
      </c>
      <c r="U25" s="51">
        <f t="shared" si="5"/>
        <v>0</v>
      </c>
      <c r="V25" s="36">
        <f t="shared" si="6"/>
        <v>0</v>
      </c>
      <c r="W25" s="37">
        <f t="shared" si="6"/>
        <v>0</v>
      </c>
      <c r="X25" s="38">
        <f t="shared" si="6"/>
        <v>0</v>
      </c>
      <c r="Y25" s="38">
        <f t="shared" si="7"/>
        <v>0</v>
      </c>
      <c r="Z25" s="113"/>
      <c r="AA25" s="49"/>
      <c r="AB25" s="397"/>
      <c r="AC25" s="31"/>
      <c r="AD25" s="32"/>
      <c r="AE25" s="32"/>
      <c r="AF25" s="32"/>
      <c r="AG25" s="32"/>
      <c r="AH25" s="35"/>
      <c r="AI25" s="383"/>
      <c r="AJ25" s="32"/>
      <c r="AK25" s="49"/>
      <c r="AL25" s="49"/>
      <c r="AM25" s="49"/>
      <c r="AN25" s="32"/>
      <c r="AO25" s="51"/>
    </row>
    <row r="26" spans="1:45" x14ac:dyDescent="0.2">
      <c r="A26" s="30" t="s">
        <v>37</v>
      </c>
      <c r="B26" s="31"/>
      <c r="C26" s="32"/>
      <c r="D26" s="33"/>
      <c r="E26" s="34">
        <f t="shared" si="14"/>
        <v>0</v>
      </c>
      <c r="F26" s="53"/>
      <c r="G26" s="32"/>
      <c r="H26" s="33"/>
      <c r="I26" s="34">
        <f t="shared" si="15"/>
        <v>0</v>
      </c>
      <c r="J26" s="31"/>
      <c r="K26" s="32"/>
      <c r="L26" s="33">
        <v>0</v>
      </c>
      <c r="M26" s="34">
        <f t="shared" si="2"/>
        <v>0</v>
      </c>
      <c r="N26" s="376"/>
      <c r="O26" s="32"/>
      <c r="P26" s="33">
        <v>0</v>
      </c>
      <c r="Q26" s="350">
        <f t="shared" si="3"/>
        <v>0</v>
      </c>
      <c r="R26" s="31">
        <f t="shared" si="4"/>
        <v>0</v>
      </c>
      <c r="S26" s="49">
        <f t="shared" si="4"/>
        <v>0</v>
      </c>
      <c r="T26" s="50">
        <f t="shared" si="4"/>
        <v>0</v>
      </c>
      <c r="U26" s="51">
        <f t="shared" si="5"/>
        <v>0</v>
      </c>
      <c r="V26" s="36">
        <f t="shared" si="6"/>
        <v>0</v>
      </c>
      <c r="W26" s="37">
        <f t="shared" si="6"/>
        <v>0</v>
      </c>
      <c r="X26" s="38">
        <f t="shared" si="6"/>
        <v>0</v>
      </c>
      <c r="Y26" s="38">
        <f t="shared" si="7"/>
        <v>0</v>
      </c>
      <c r="Z26" s="113"/>
      <c r="AA26" s="49"/>
      <c r="AB26" s="397"/>
      <c r="AC26" s="31"/>
      <c r="AD26" s="32"/>
      <c r="AE26" s="32"/>
      <c r="AF26" s="32"/>
      <c r="AG26" s="32"/>
      <c r="AH26" s="35"/>
      <c r="AI26" s="383"/>
      <c r="AJ26" s="32"/>
      <c r="AK26" s="49"/>
      <c r="AL26" s="49"/>
      <c r="AM26" s="49"/>
      <c r="AN26" s="32"/>
      <c r="AO26" s="51"/>
    </row>
    <row r="27" spans="1:45" x14ac:dyDescent="0.2">
      <c r="A27" s="30" t="s">
        <v>38</v>
      </c>
      <c r="B27" s="31"/>
      <c r="C27" s="32"/>
      <c r="D27" s="33"/>
      <c r="E27" s="34">
        <f t="shared" si="14"/>
        <v>0</v>
      </c>
      <c r="F27" s="53"/>
      <c r="G27" s="32"/>
      <c r="H27" s="33"/>
      <c r="I27" s="34">
        <f t="shared" si="15"/>
        <v>0</v>
      </c>
      <c r="J27" s="31"/>
      <c r="K27" s="32"/>
      <c r="L27" s="33">
        <v>0</v>
      </c>
      <c r="M27" s="34">
        <f t="shared" si="2"/>
        <v>0</v>
      </c>
      <c r="N27" s="376"/>
      <c r="O27" s="32"/>
      <c r="P27" s="33">
        <v>0</v>
      </c>
      <c r="Q27" s="350">
        <f t="shared" si="3"/>
        <v>0</v>
      </c>
      <c r="R27" s="31">
        <f t="shared" si="4"/>
        <v>0</v>
      </c>
      <c r="S27" s="49">
        <f t="shared" si="4"/>
        <v>0</v>
      </c>
      <c r="T27" s="50">
        <f t="shared" si="4"/>
        <v>0</v>
      </c>
      <c r="U27" s="51">
        <f t="shared" si="5"/>
        <v>0</v>
      </c>
      <c r="V27" s="36">
        <f t="shared" si="6"/>
        <v>0</v>
      </c>
      <c r="W27" s="37">
        <f t="shared" si="6"/>
        <v>0</v>
      </c>
      <c r="X27" s="38">
        <f t="shared" si="6"/>
        <v>0</v>
      </c>
      <c r="Y27" s="38">
        <f t="shared" si="7"/>
        <v>0</v>
      </c>
      <c r="Z27" s="113"/>
      <c r="AA27" s="49"/>
      <c r="AB27" s="397"/>
      <c r="AC27" s="31"/>
      <c r="AD27" s="32"/>
      <c r="AE27" s="32"/>
      <c r="AF27" s="32"/>
      <c r="AG27" s="32"/>
      <c r="AH27" s="35"/>
      <c r="AI27" s="383"/>
      <c r="AJ27" s="32"/>
      <c r="AK27" s="49"/>
      <c r="AL27" s="49"/>
      <c r="AM27" s="49"/>
      <c r="AN27" s="32"/>
      <c r="AO27" s="51"/>
    </row>
    <row r="28" spans="1:45" x14ac:dyDescent="0.2">
      <c r="A28" s="30" t="s">
        <v>39</v>
      </c>
      <c r="B28" s="31"/>
      <c r="C28" s="32"/>
      <c r="D28" s="33"/>
      <c r="E28" s="34">
        <f t="shared" si="14"/>
        <v>0</v>
      </c>
      <c r="F28" s="53"/>
      <c r="G28" s="32"/>
      <c r="H28" s="33"/>
      <c r="I28" s="34">
        <f t="shared" si="15"/>
        <v>0</v>
      </c>
      <c r="J28" s="31"/>
      <c r="K28" s="32"/>
      <c r="L28" s="33">
        <v>0</v>
      </c>
      <c r="M28" s="34">
        <f t="shared" si="2"/>
        <v>0</v>
      </c>
      <c r="N28" s="376"/>
      <c r="O28" s="32"/>
      <c r="P28" s="33">
        <v>0</v>
      </c>
      <c r="Q28" s="350">
        <f t="shared" si="3"/>
        <v>0</v>
      </c>
      <c r="R28" s="31">
        <f t="shared" si="4"/>
        <v>0</v>
      </c>
      <c r="S28" s="49">
        <f t="shared" si="4"/>
        <v>0</v>
      </c>
      <c r="T28" s="50">
        <f t="shared" si="4"/>
        <v>0</v>
      </c>
      <c r="U28" s="51">
        <f t="shared" si="5"/>
        <v>0</v>
      </c>
      <c r="V28" s="36">
        <f t="shared" si="6"/>
        <v>0</v>
      </c>
      <c r="W28" s="37">
        <f t="shared" si="6"/>
        <v>0</v>
      </c>
      <c r="X28" s="38">
        <f t="shared" si="6"/>
        <v>0</v>
      </c>
      <c r="Y28" s="38">
        <f t="shared" si="7"/>
        <v>0</v>
      </c>
      <c r="Z28" s="113"/>
      <c r="AA28" s="49"/>
      <c r="AB28" s="397"/>
      <c r="AC28" s="31"/>
      <c r="AD28" s="32"/>
      <c r="AE28" s="32"/>
      <c r="AF28" s="32"/>
      <c r="AG28" s="32"/>
      <c r="AH28" s="35"/>
      <c r="AI28" s="383"/>
      <c r="AJ28" s="32"/>
      <c r="AK28" s="49"/>
      <c r="AL28" s="49"/>
      <c r="AM28" s="49"/>
      <c r="AN28" s="32"/>
      <c r="AO28" s="51"/>
    </row>
    <row r="29" spans="1:45" x14ac:dyDescent="0.2">
      <c r="A29" s="30" t="s">
        <v>40</v>
      </c>
      <c r="B29" s="31"/>
      <c r="C29" s="32"/>
      <c r="D29" s="33"/>
      <c r="E29" s="34">
        <f t="shared" si="14"/>
        <v>0</v>
      </c>
      <c r="F29" s="53"/>
      <c r="G29" s="32"/>
      <c r="H29" s="33"/>
      <c r="I29" s="34">
        <f t="shared" si="15"/>
        <v>0</v>
      </c>
      <c r="J29" s="31"/>
      <c r="K29" s="32"/>
      <c r="L29" s="33">
        <v>0</v>
      </c>
      <c r="M29" s="34">
        <f t="shared" si="2"/>
        <v>0</v>
      </c>
      <c r="N29" s="376"/>
      <c r="O29" s="32"/>
      <c r="P29" s="33">
        <v>0</v>
      </c>
      <c r="Q29" s="350">
        <f t="shared" si="3"/>
        <v>0</v>
      </c>
      <c r="R29" s="31">
        <f t="shared" si="4"/>
        <v>0</v>
      </c>
      <c r="S29" s="49">
        <f t="shared" si="4"/>
        <v>0</v>
      </c>
      <c r="T29" s="50">
        <f t="shared" si="4"/>
        <v>0</v>
      </c>
      <c r="U29" s="51">
        <f t="shared" si="5"/>
        <v>0</v>
      </c>
      <c r="V29" s="36">
        <f t="shared" si="6"/>
        <v>0</v>
      </c>
      <c r="W29" s="37">
        <f t="shared" si="6"/>
        <v>0</v>
      </c>
      <c r="X29" s="38">
        <f t="shared" si="6"/>
        <v>0</v>
      </c>
      <c r="Y29" s="38">
        <f t="shared" si="7"/>
        <v>0</v>
      </c>
      <c r="Z29" s="113"/>
      <c r="AA29" s="49"/>
      <c r="AB29" s="397"/>
      <c r="AC29" s="31"/>
      <c r="AD29" s="32"/>
      <c r="AE29" s="32"/>
      <c r="AF29" s="32"/>
      <c r="AG29" s="32"/>
      <c r="AH29" s="35"/>
      <c r="AI29" s="383"/>
      <c r="AJ29" s="32"/>
      <c r="AK29" s="49"/>
      <c r="AL29" s="49"/>
      <c r="AM29" s="49"/>
      <c r="AN29" s="32"/>
      <c r="AO29" s="51"/>
    </row>
    <row r="30" spans="1:45" x14ac:dyDescent="0.2">
      <c r="A30" s="30" t="s">
        <v>41</v>
      </c>
      <c r="B30" s="31"/>
      <c r="C30" s="32"/>
      <c r="D30" s="33"/>
      <c r="E30" s="34">
        <f t="shared" si="14"/>
        <v>0</v>
      </c>
      <c r="F30" s="53"/>
      <c r="G30" s="32"/>
      <c r="H30" s="33"/>
      <c r="I30" s="34">
        <f t="shared" si="15"/>
        <v>0</v>
      </c>
      <c r="J30" s="31"/>
      <c r="K30" s="32"/>
      <c r="L30" s="33">
        <v>0</v>
      </c>
      <c r="M30" s="34">
        <f t="shared" si="2"/>
        <v>0</v>
      </c>
      <c r="N30" s="376"/>
      <c r="O30" s="32"/>
      <c r="P30" s="33">
        <v>0</v>
      </c>
      <c r="Q30" s="350">
        <f t="shared" si="3"/>
        <v>0</v>
      </c>
      <c r="R30" s="31">
        <f t="shared" si="4"/>
        <v>0</v>
      </c>
      <c r="S30" s="49">
        <f t="shared" si="4"/>
        <v>0</v>
      </c>
      <c r="T30" s="50">
        <f t="shared" si="4"/>
        <v>0</v>
      </c>
      <c r="U30" s="51">
        <f t="shared" si="5"/>
        <v>0</v>
      </c>
      <c r="V30" s="36">
        <f t="shared" si="6"/>
        <v>0</v>
      </c>
      <c r="W30" s="37">
        <f t="shared" si="6"/>
        <v>0</v>
      </c>
      <c r="X30" s="38">
        <f t="shared" si="6"/>
        <v>0</v>
      </c>
      <c r="Y30" s="38">
        <f t="shared" si="7"/>
        <v>0</v>
      </c>
      <c r="Z30" s="113"/>
      <c r="AA30" s="49"/>
      <c r="AB30" s="397"/>
      <c r="AC30" s="31"/>
      <c r="AD30" s="32"/>
      <c r="AE30" s="32"/>
      <c r="AF30" s="32"/>
      <c r="AG30" s="32"/>
      <c r="AH30" s="35"/>
      <c r="AI30" s="383"/>
      <c r="AJ30" s="32"/>
      <c r="AK30" s="49"/>
      <c r="AL30" s="49"/>
      <c r="AM30" s="49"/>
      <c r="AN30" s="32"/>
      <c r="AO30" s="51"/>
    </row>
    <row r="31" spans="1:45" x14ac:dyDescent="0.2">
      <c r="A31" s="30" t="s">
        <v>42</v>
      </c>
      <c r="B31" s="31"/>
      <c r="C31" s="32"/>
      <c r="D31" s="33"/>
      <c r="E31" s="34">
        <f t="shared" si="14"/>
        <v>0</v>
      </c>
      <c r="F31" s="53"/>
      <c r="G31" s="32"/>
      <c r="H31" s="33"/>
      <c r="I31" s="34">
        <f t="shared" si="15"/>
        <v>0</v>
      </c>
      <c r="J31" s="31"/>
      <c r="K31" s="32"/>
      <c r="L31" s="33">
        <v>0</v>
      </c>
      <c r="M31" s="34">
        <f t="shared" si="2"/>
        <v>0</v>
      </c>
      <c r="N31" s="376"/>
      <c r="O31" s="32"/>
      <c r="P31" s="33">
        <v>0</v>
      </c>
      <c r="Q31" s="350">
        <f t="shared" si="3"/>
        <v>0</v>
      </c>
      <c r="R31" s="31">
        <f t="shared" si="4"/>
        <v>0</v>
      </c>
      <c r="S31" s="49">
        <f t="shared" si="4"/>
        <v>0</v>
      </c>
      <c r="T31" s="50">
        <f t="shared" si="4"/>
        <v>0</v>
      </c>
      <c r="U31" s="51">
        <f t="shared" si="5"/>
        <v>0</v>
      </c>
      <c r="V31" s="36">
        <f t="shared" si="6"/>
        <v>0</v>
      </c>
      <c r="W31" s="37">
        <f t="shared" si="6"/>
        <v>0</v>
      </c>
      <c r="X31" s="38">
        <f t="shared" si="6"/>
        <v>0</v>
      </c>
      <c r="Y31" s="38">
        <f t="shared" si="7"/>
        <v>0</v>
      </c>
      <c r="Z31" s="113"/>
      <c r="AA31" s="49"/>
      <c r="AB31" s="397"/>
      <c r="AC31" s="31"/>
      <c r="AD31" s="32"/>
      <c r="AE31" s="32"/>
      <c r="AF31" s="32"/>
      <c r="AG31" s="32"/>
      <c r="AH31" s="35"/>
      <c r="AI31" s="383"/>
      <c r="AJ31" s="32"/>
      <c r="AK31" s="49"/>
      <c r="AL31" s="49"/>
      <c r="AM31" s="49"/>
      <c r="AN31" s="32"/>
      <c r="AO31" s="51"/>
    </row>
    <row r="32" spans="1:45" x14ac:dyDescent="0.2">
      <c r="A32" s="30" t="s">
        <v>43</v>
      </c>
      <c r="B32" s="31"/>
      <c r="C32" s="32"/>
      <c r="D32" s="33"/>
      <c r="E32" s="34">
        <f t="shared" si="14"/>
        <v>0</v>
      </c>
      <c r="F32" s="53"/>
      <c r="G32" s="32"/>
      <c r="H32" s="33"/>
      <c r="I32" s="34">
        <f t="shared" si="15"/>
        <v>0</v>
      </c>
      <c r="J32" s="31"/>
      <c r="K32" s="32"/>
      <c r="L32" s="33">
        <v>0</v>
      </c>
      <c r="M32" s="34">
        <f t="shared" si="2"/>
        <v>0</v>
      </c>
      <c r="N32" s="376"/>
      <c r="O32" s="32"/>
      <c r="P32" s="33">
        <v>0</v>
      </c>
      <c r="Q32" s="350">
        <f t="shared" si="3"/>
        <v>0</v>
      </c>
      <c r="R32" s="31">
        <f t="shared" si="4"/>
        <v>0</v>
      </c>
      <c r="S32" s="49">
        <f t="shared" si="4"/>
        <v>0</v>
      </c>
      <c r="T32" s="50">
        <f t="shared" si="4"/>
        <v>0</v>
      </c>
      <c r="U32" s="51">
        <f t="shared" si="5"/>
        <v>0</v>
      </c>
      <c r="V32" s="36">
        <f t="shared" si="6"/>
        <v>0</v>
      </c>
      <c r="W32" s="37">
        <f t="shared" si="6"/>
        <v>0</v>
      </c>
      <c r="X32" s="38">
        <f t="shared" si="6"/>
        <v>0</v>
      </c>
      <c r="Y32" s="38">
        <f t="shared" si="7"/>
        <v>0</v>
      </c>
      <c r="Z32" s="113"/>
      <c r="AA32" s="49"/>
      <c r="AB32" s="397"/>
      <c r="AC32" s="31"/>
      <c r="AD32" s="32"/>
      <c r="AE32" s="32"/>
      <c r="AF32" s="32"/>
      <c r="AG32" s="32"/>
      <c r="AH32" s="35"/>
      <c r="AI32" s="383"/>
      <c r="AJ32" s="32"/>
      <c r="AK32" s="49"/>
      <c r="AL32" s="49"/>
      <c r="AM32" s="49"/>
      <c r="AN32" s="32"/>
      <c r="AO32" s="51"/>
    </row>
    <row r="33" spans="1:46" x14ac:dyDescent="0.2">
      <c r="A33" s="30" t="s">
        <v>44</v>
      </c>
      <c r="B33" s="31"/>
      <c r="C33" s="32"/>
      <c r="D33" s="33">
        <v>10</v>
      </c>
      <c r="E33" s="34">
        <f>SUM(B33:D33)</f>
        <v>10</v>
      </c>
      <c r="F33" s="53"/>
      <c r="G33" s="32"/>
      <c r="H33" s="33">
        <v>7.72</v>
      </c>
      <c r="I33" s="34">
        <f>SUM(F33:H33)</f>
        <v>7.72</v>
      </c>
      <c r="J33" s="31"/>
      <c r="K33" s="32"/>
      <c r="L33" s="33">
        <v>8</v>
      </c>
      <c r="M33" s="34">
        <f t="shared" si="2"/>
        <v>8</v>
      </c>
      <c r="N33" s="376"/>
      <c r="O33" s="32"/>
      <c r="P33" s="33">
        <v>6.1760000000000002</v>
      </c>
      <c r="Q33" s="350">
        <f t="shared" si="3"/>
        <v>6.1760000000000002</v>
      </c>
      <c r="R33" s="31">
        <f t="shared" si="4"/>
        <v>0</v>
      </c>
      <c r="S33" s="49">
        <f t="shared" si="4"/>
        <v>0</v>
      </c>
      <c r="T33" s="50">
        <f t="shared" si="4"/>
        <v>-2</v>
      </c>
      <c r="U33" s="51">
        <f t="shared" si="5"/>
        <v>-2</v>
      </c>
      <c r="V33" s="36">
        <f t="shared" si="6"/>
        <v>0</v>
      </c>
      <c r="W33" s="37">
        <f t="shared" si="6"/>
        <v>0</v>
      </c>
      <c r="X33" s="38">
        <f t="shared" si="6"/>
        <v>-1.5439999999999996</v>
      </c>
      <c r="Y33" s="38">
        <f t="shared" si="7"/>
        <v>-1.5439999999999996</v>
      </c>
      <c r="Z33" s="113">
        <f>Z2*Y33</f>
        <v>-1703.5466666666662</v>
      </c>
      <c r="AA33" s="49">
        <f>Z33*AA2</f>
        <v>-102.21279999999997</v>
      </c>
      <c r="AB33" s="397">
        <f>Z33*AB2</f>
        <v>-1601.3338666666662</v>
      </c>
      <c r="AC33" s="113">
        <f>AC4*Y33</f>
        <v>-9.7271999999999963</v>
      </c>
      <c r="AD33" s="32"/>
      <c r="AE33" s="32"/>
      <c r="AF33" s="32"/>
      <c r="AG33" s="32"/>
      <c r="AH33" s="51">
        <f>SUM(AC33:AG33)</f>
        <v>-9.7271999999999963</v>
      </c>
      <c r="AI33" s="395">
        <f>AR33/1.31</f>
        <v>-1163.8676844783711</v>
      </c>
      <c r="AJ33" s="49">
        <f>AI33*0.31</f>
        <v>-360.79898218829504</v>
      </c>
      <c r="AK33" s="49">
        <f>AK4*U33</f>
        <v>-46.6</v>
      </c>
      <c r="AL33" s="49">
        <f>AL4*U33</f>
        <v>-6.94</v>
      </c>
      <c r="AM33" s="49">
        <f>AM4*Y33</f>
        <v>-9.7271999999999963</v>
      </c>
      <c r="AN33" s="32">
        <f>AN4*U33</f>
        <v>-13.4</v>
      </c>
      <c r="AO33" s="51">
        <f>SUM(AI33:AN33)</f>
        <v>-1601.3338666666662</v>
      </c>
      <c r="AR33" s="98">
        <f>AB33-AS33</f>
        <v>-1524.6666666666661</v>
      </c>
      <c r="AS33" s="98">
        <f>AN33+AM33+AL33+AK33</f>
        <v>-76.667199999999994</v>
      </c>
    </row>
    <row r="34" spans="1:46" x14ac:dyDescent="0.2">
      <c r="A34" s="30" t="s">
        <v>45</v>
      </c>
      <c r="B34" s="31"/>
      <c r="C34" s="32"/>
      <c r="D34" s="33">
        <v>4</v>
      </c>
      <c r="E34" s="34">
        <f>SUM(B34:D34)</f>
        <v>4</v>
      </c>
      <c r="F34" s="53"/>
      <c r="G34" s="32"/>
      <c r="H34" s="33">
        <v>3.0880000000000001</v>
      </c>
      <c r="I34" s="34">
        <f>SUM(F34:H34)</f>
        <v>3.0880000000000001</v>
      </c>
      <c r="J34" s="31"/>
      <c r="K34" s="32"/>
      <c r="L34" s="33">
        <v>4</v>
      </c>
      <c r="M34" s="34">
        <f t="shared" si="2"/>
        <v>4</v>
      </c>
      <c r="N34" s="376"/>
      <c r="O34" s="32"/>
      <c r="P34" s="33">
        <v>3.0880000000000001</v>
      </c>
      <c r="Q34" s="350">
        <f t="shared" si="3"/>
        <v>3.0880000000000001</v>
      </c>
      <c r="R34" s="31">
        <f t="shared" si="4"/>
        <v>0</v>
      </c>
      <c r="S34" s="49">
        <f t="shared" si="4"/>
        <v>0</v>
      </c>
      <c r="T34" s="50">
        <f t="shared" si="4"/>
        <v>0</v>
      </c>
      <c r="U34" s="51">
        <f t="shared" si="5"/>
        <v>0</v>
      </c>
      <c r="V34" s="36">
        <f t="shared" si="6"/>
        <v>0</v>
      </c>
      <c r="W34" s="37">
        <f t="shared" si="6"/>
        <v>0</v>
      </c>
      <c r="X34" s="38">
        <f t="shared" si="6"/>
        <v>0</v>
      </c>
      <c r="Y34" s="38">
        <f t="shared" si="7"/>
        <v>0</v>
      </c>
      <c r="Z34" s="113"/>
      <c r="AA34" s="49"/>
      <c r="AB34" s="397"/>
      <c r="AC34" s="31"/>
      <c r="AD34" s="32"/>
      <c r="AE34" s="32"/>
      <c r="AF34" s="32"/>
      <c r="AG34" s="32"/>
      <c r="AH34" s="35"/>
      <c r="AI34" s="395"/>
      <c r="AJ34" s="49"/>
      <c r="AK34" s="49"/>
      <c r="AL34" s="49"/>
      <c r="AM34" s="49"/>
      <c r="AN34" s="32"/>
      <c r="AO34" s="51"/>
    </row>
    <row r="35" spans="1:46" x14ac:dyDescent="0.2">
      <c r="A35" s="30" t="s">
        <v>46</v>
      </c>
      <c r="B35" s="31"/>
      <c r="C35" s="32"/>
      <c r="D35" s="33">
        <v>4</v>
      </c>
      <c r="E35" s="34">
        <f>SUM(B35:D35)</f>
        <v>4</v>
      </c>
      <c r="F35" s="53"/>
      <c r="G35" s="32"/>
      <c r="H35" s="33">
        <v>3.0880000000000001</v>
      </c>
      <c r="I35" s="34">
        <f>SUM(F35:H35)</f>
        <v>3.0880000000000001</v>
      </c>
      <c r="J35" s="31"/>
      <c r="K35" s="32"/>
      <c r="L35" s="33">
        <v>6</v>
      </c>
      <c r="M35" s="34">
        <f t="shared" si="2"/>
        <v>6</v>
      </c>
      <c r="N35" s="376"/>
      <c r="O35" s="32"/>
      <c r="P35" s="33">
        <v>4.6319999999999997</v>
      </c>
      <c r="Q35" s="350">
        <f t="shared" si="3"/>
        <v>4.6319999999999997</v>
      </c>
      <c r="R35" s="31">
        <f t="shared" si="4"/>
        <v>0</v>
      </c>
      <c r="S35" s="49">
        <f t="shared" si="4"/>
        <v>0</v>
      </c>
      <c r="T35" s="50">
        <f t="shared" si="4"/>
        <v>2</v>
      </c>
      <c r="U35" s="51">
        <f t="shared" si="5"/>
        <v>2</v>
      </c>
      <c r="V35" s="36">
        <f t="shared" si="6"/>
        <v>0</v>
      </c>
      <c r="W35" s="37">
        <f t="shared" si="6"/>
        <v>0</v>
      </c>
      <c r="X35" s="38">
        <f t="shared" si="6"/>
        <v>1.5439999999999996</v>
      </c>
      <c r="Y35" s="38">
        <f t="shared" si="7"/>
        <v>1.5439999999999996</v>
      </c>
      <c r="Z35" s="113">
        <f>Z2*Y35</f>
        <v>1703.5466666666662</v>
      </c>
      <c r="AA35" s="49">
        <f>Z35*AA2</f>
        <v>102.21279999999997</v>
      </c>
      <c r="AB35" s="397">
        <f>Z35*AB2</f>
        <v>1601.3338666666662</v>
      </c>
      <c r="AC35" s="113">
        <f>AC4*Y35</f>
        <v>9.7271999999999963</v>
      </c>
      <c r="AD35" s="32"/>
      <c r="AE35" s="32"/>
      <c r="AF35" s="32"/>
      <c r="AG35" s="32"/>
      <c r="AH35" s="51">
        <f>SUM(AC35:AG35)</f>
        <v>9.7271999999999963</v>
      </c>
      <c r="AI35" s="395">
        <f>AR35/1.31</f>
        <v>1163.8676844783711</v>
      </c>
      <c r="AJ35" s="49">
        <f>AI35*0.31</f>
        <v>360.79898218829504</v>
      </c>
      <c r="AK35" s="32">
        <f>AK4*U35</f>
        <v>46.6</v>
      </c>
      <c r="AL35" s="49">
        <f>AL4*U35</f>
        <v>6.94</v>
      </c>
      <c r="AM35" s="49">
        <f>AM4*Y35</f>
        <v>9.7271999999999963</v>
      </c>
      <c r="AN35" s="32">
        <f>AN4*U35</f>
        <v>13.4</v>
      </c>
      <c r="AO35" s="51">
        <f>SUM(AI35:AN35)</f>
        <v>1601.3338666666662</v>
      </c>
      <c r="AR35" s="98">
        <f>AB35-AS35</f>
        <v>1524.6666666666661</v>
      </c>
      <c r="AS35" s="98">
        <f>AN35+AM35+AL35+AK35</f>
        <v>76.667199999999994</v>
      </c>
    </row>
    <row r="36" spans="1:46" x14ac:dyDescent="0.2">
      <c r="A36" s="30" t="s">
        <v>47</v>
      </c>
      <c r="B36" s="31"/>
      <c r="C36" s="32"/>
      <c r="D36" s="33">
        <v>5</v>
      </c>
      <c r="E36" s="34">
        <f>SUM(B36:D36)</f>
        <v>5</v>
      </c>
      <c r="F36" s="53"/>
      <c r="G36" s="32"/>
      <c r="H36" s="33">
        <v>3.86</v>
      </c>
      <c r="I36" s="34">
        <f>SUM(F36:H36)</f>
        <v>3.86</v>
      </c>
      <c r="J36" s="31"/>
      <c r="K36" s="32"/>
      <c r="L36" s="33">
        <v>26</v>
      </c>
      <c r="M36" s="34">
        <f t="shared" si="2"/>
        <v>26</v>
      </c>
      <c r="N36" s="376"/>
      <c r="O36" s="32"/>
      <c r="P36" s="33">
        <v>20.342199999999998</v>
      </c>
      <c r="Q36" s="350">
        <f t="shared" si="3"/>
        <v>20.342199999999998</v>
      </c>
      <c r="R36" s="31">
        <f t="shared" si="4"/>
        <v>0</v>
      </c>
      <c r="S36" s="49">
        <f t="shared" si="4"/>
        <v>0</v>
      </c>
      <c r="T36" s="50">
        <f t="shared" si="4"/>
        <v>21</v>
      </c>
      <c r="U36" s="51">
        <f t="shared" si="5"/>
        <v>21</v>
      </c>
      <c r="V36" s="36">
        <f t="shared" si="6"/>
        <v>0</v>
      </c>
      <c r="W36" s="37">
        <f t="shared" si="6"/>
        <v>0</v>
      </c>
      <c r="X36" s="38">
        <f t="shared" si="6"/>
        <v>16.482199999999999</v>
      </c>
      <c r="Y36" s="38">
        <f t="shared" si="7"/>
        <v>16.482199999999999</v>
      </c>
      <c r="Z36" s="113">
        <f>Z2*Y36</f>
        <v>18185.360666666664</v>
      </c>
      <c r="AA36" s="49">
        <f>Z36*AA2</f>
        <v>1091.1216399999998</v>
      </c>
      <c r="AB36" s="397">
        <f>Z36*AB2</f>
        <v>17094.239026666663</v>
      </c>
      <c r="AC36" s="113">
        <f>Y36*AC4</f>
        <v>103.83785999999999</v>
      </c>
      <c r="AD36" s="32"/>
      <c r="AE36" s="32"/>
      <c r="AF36" s="32"/>
      <c r="AG36" s="32"/>
      <c r="AH36" s="51">
        <f>SUM(AC36:AG36)</f>
        <v>103.83785999999999</v>
      </c>
      <c r="AI36" s="395">
        <f>AR36/1.31</f>
        <v>12433.229898218826</v>
      </c>
      <c r="AJ36" s="49">
        <f>AI36*0.31</f>
        <v>3854.3012684478358</v>
      </c>
      <c r="AK36" s="49">
        <f>AK4*U36</f>
        <v>489.3</v>
      </c>
      <c r="AL36" s="49">
        <f>AL4*U36</f>
        <v>72.87</v>
      </c>
      <c r="AM36" s="49">
        <f>AM4*Y36</f>
        <v>103.83785999999999</v>
      </c>
      <c r="AN36" s="32">
        <f>AN4*U36</f>
        <v>140.70000000000002</v>
      </c>
      <c r="AO36" s="51">
        <f>SUM(AI36:AN36)</f>
        <v>17094.239026666663</v>
      </c>
      <c r="AR36" s="98">
        <f>AB36-AS36</f>
        <v>16287.531166666662</v>
      </c>
      <c r="AS36" s="98">
        <f>AN36+AM36+AL36+AK36</f>
        <v>806.70785999999998</v>
      </c>
    </row>
    <row r="37" spans="1:46" x14ac:dyDescent="0.2">
      <c r="A37" s="30" t="s">
        <v>48</v>
      </c>
      <c r="B37" s="31"/>
      <c r="C37" s="32"/>
      <c r="D37" s="33"/>
      <c r="E37" s="34">
        <f>SUM(B37:D37)</f>
        <v>0</v>
      </c>
      <c r="F37" s="53"/>
      <c r="G37" s="32"/>
      <c r="H37" s="33"/>
      <c r="I37" s="34">
        <f t="shared" si="15"/>
        <v>0</v>
      </c>
      <c r="J37" s="31"/>
      <c r="K37" s="32"/>
      <c r="L37" s="33">
        <v>0</v>
      </c>
      <c r="M37" s="34">
        <f t="shared" si="2"/>
        <v>0</v>
      </c>
      <c r="N37" s="376"/>
      <c r="O37" s="32"/>
      <c r="P37" s="33">
        <v>0</v>
      </c>
      <c r="Q37" s="350">
        <f t="shared" si="3"/>
        <v>0</v>
      </c>
      <c r="R37" s="31">
        <f t="shared" si="4"/>
        <v>0</v>
      </c>
      <c r="S37" s="49">
        <f t="shared" si="4"/>
        <v>0</v>
      </c>
      <c r="T37" s="50">
        <f t="shared" si="4"/>
        <v>0</v>
      </c>
      <c r="U37" s="51">
        <f t="shared" si="5"/>
        <v>0</v>
      </c>
      <c r="V37" s="36">
        <f t="shared" si="6"/>
        <v>0</v>
      </c>
      <c r="W37" s="37">
        <f t="shared" si="6"/>
        <v>0</v>
      </c>
      <c r="X37" s="38">
        <f t="shared" si="6"/>
        <v>0</v>
      </c>
      <c r="Y37" s="38">
        <f t="shared" si="7"/>
        <v>0</v>
      </c>
      <c r="Z37" s="113"/>
      <c r="AA37" s="49"/>
      <c r="AB37" s="397"/>
      <c r="AC37" s="31"/>
      <c r="AD37" s="32"/>
      <c r="AE37" s="32"/>
      <c r="AF37" s="32"/>
      <c r="AG37" s="32"/>
      <c r="AH37" s="35"/>
      <c r="AI37" s="395"/>
      <c r="AJ37" s="49"/>
      <c r="AK37" s="32"/>
      <c r="AL37" s="49"/>
      <c r="AM37" s="49"/>
      <c r="AN37" s="32"/>
      <c r="AO37" s="51"/>
    </row>
    <row r="38" spans="1:46" x14ac:dyDescent="0.2">
      <c r="A38" s="30" t="s">
        <v>49</v>
      </c>
      <c r="B38" s="31"/>
      <c r="C38" s="32"/>
      <c r="D38" s="33"/>
      <c r="E38" s="34">
        <f t="shared" si="14"/>
        <v>0</v>
      </c>
      <c r="F38" s="53"/>
      <c r="G38" s="32"/>
      <c r="H38" s="33"/>
      <c r="I38" s="34">
        <f t="shared" si="15"/>
        <v>0</v>
      </c>
      <c r="J38" s="31"/>
      <c r="K38" s="32"/>
      <c r="L38" s="33">
        <v>0</v>
      </c>
      <c r="M38" s="34">
        <f t="shared" si="2"/>
        <v>0</v>
      </c>
      <c r="N38" s="376"/>
      <c r="O38" s="32"/>
      <c r="P38" s="33">
        <v>0</v>
      </c>
      <c r="Q38" s="350">
        <f t="shared" si="3"/>
        <v>0</v>
      </c>
      <c r="R38" s="31">
        <f t="shared" si="4"/>
        <v>0</v>
      </c>
      <c r="S38" s="49">
        <f t="shared" si="4"/>
        <v>0</v>
      </c>
      <c r="T38" s="50">
        <f t="shared" si="4"/>
        <v>0</v>
      </c>
      <c r="U38" s="51">
        <f t="shared" si="5"/>
        <v>0</v>
      </c>
      <c r="V38" s="36">
        <f t="shared" si="6"/>
        <v>0</v>
      </c>
      <c r="W38" s="37">
        <f t="shared" si="6"/>
        <v>0</v>
      </c>
      <c r="X38" s="38">
        <f t="shared" si="6"/>
        <v>0</v>
      </c>
      <c r="Y38" s="38">
        <f t="shared" si="7"/>
        <v>0</v>
      </c>
      <c r="Z38" s="113"/>
      <c r="AA38" s="49"/>
      <c r="AB38" s="397"/>
      <c r="AC38" s="31"/>
      <c r="AD38" s="32"/>
      <c r="AE38" s="32"/>
      <c r="AF38" s="32"/>
      <c r="AG38" s="32"/>
      <c r="AH38" s="35"/>
      <c r="AI38" s="383"/>
      <c r="AJ38" s="32"/>
      <c r="AK38" s="32"/>
      <c r="AL38" s="49"/>
      <c r="AM38" s="49"/>
      <c r="AN38" s="32"/>
      <c r="AO38" s="51"/>
    </row>
    <row r="39" spans="1:46" x14ac:dyDescent="0.2">
      <c r="A39" s="30" t="s">
        <v>50</v>
      </c>
      <c r="B39" s="31"/>
      <c r="C39" s="32"/>
      <c r="D39" s="33"/>
      <c r="E39" s="34">
        <f t="shared" si="14"/>
        <v>0</v>
      </c>
      <c r="F39" s="53"/>
      <c r="G39" s="32">
        <v>0</v>
      </c>
      <c r="H39" s="33">
        <v>0</v>
      </c>
      <c r="I39" s="34">
        <f t="shared" si="15"/>
        <v>0</v>
      </c>
      <c r="J39" s="31"/>
      <c r="K39" s="32"/>
      <c r="L39" s="33">
        <v>0</v>
      </c>
      <c r="M39" s="34">
        <f t="shared" si="2"/>
        <v>0</v>
      </c>
      <c r="N39" s="376"/>
      <c r="O39" s="32"/>
      <c r="P39" s="33">
        <v>0</v>
      </c>
      <c r="Q39" s="350">
        <f t="shared" si="3"/>
        <v>0</v>
      </c>
      <c r="R39" s="31">
        <f t="shared" si="4"/>
        <v>0</v>
      </c>
      <c r="S39" s="54">
        <f t="shared" si="4"/>
        <v>0</v>
      </c>
      <c r="T39" s="55">
        <f t="shared" si="4"/>
        <v>0</v>
      </c>
      <c r="U39" s="51">
        <f t="shared" si="5"/>
        <v>0</v>
      </c>
      <c r="V39" s="36">
        <f t="shared" si="6"/>
        <v>0</v>
      </c>
      <c r="W39" s="37">
        <f t="shared" si="6"/>
        <v>0</v>
      </c>
      <c r="X39" s="38">
        <f t="shared" si="6"/>
        <v>0</v>
      </c>
      <c r="Y39" s="38">
        <f t="shared" ref="Y39" si="16">SUM(V39:W39)</f>
        <v>0</v>
      </c>
      <c r="Z39" s="113"/>
      <c r="AA39" s="49"/>
      <c r="AB39" s="397"/>
      <c r="AC39" s="31"/>
      <c r="AD39" s="32"/>
      <c r="AE39" s="32"/>
      <c r="AF39" s="32"/>
      <c r="AG39" s="32"/>
      <c r="AH39" s="35"/>
      <c r="AI39" s="383"/>
      <c r="AJ39" s="32"/>
      <c r="AK39" s="32"/>
      <c r="AL39" s="49"/>
      <c r="AM39" s="49"/>
      <c r="AN39" s="32"/>
      <c r="AO39" s="51"/>
    </row>
    <row r="40" spans="1:46" ht="12" thickBot="1" x14ac:dyDescent="0.25">
      <c r="A40" s="56" t="s">
        <v>107</v>
      </c>
      <c r="B40" s="61"/>
      <c r="C40" s="62"/>
      <c r="D40" s="60"/>
      <c r="E40" s="60"/>
      <c r="F40" s="57"/>
      <c r="G40" s="58"/>
      <c r="H40" s="59"/>
      <c r="I40" s="60"/>
      <c r="J40" s="61"/>
      <c r="K40" s="62"/>
      <c r="L40" s="60"/>
      <c r="M40" s="60"/>
      <c r="N40" s="63"/>
      <c r="O40" s="62"/>
      <c r="P40" s="60">
        <v>0</v>
      </c>
      <c r="Q40" s="70"/>
      <c r="R40" s="57"/>
      <c r="S40" s="64"/>
      <c r="T40" s="65"/>
      <c r="U40" s="66"/>
      <c r="V40" s="67"/>
      <c r="W40" s="68"/>
      <c r="X40" s="69"/>
      <c r="Y40" s="59"/>
      <c r="Z40" s="118"/>
      <c r="AA40" s="119"/>
      <c r="AB40" s="399"/>
      <c r="AC40" s="391"/>
      <c r="AD40" s="377"/>
      <c r="AE40" s="377"/>
      <c r="AF40" s="377"/>
      <c r="AG40" s="377"/>
      <c r="AH40" s="392">
        <f>AA41-153</f>
        <v>1454.2962799999978</v>
      </c>
      <c r="AI40" s="384"/>
      <c r="AJ40" s="58"/>
      <c r="AK40" s="58"/>
      <c r="AL40" s="119"/>
      <c r="AM40" s="119"/>
      <c r="AN40" s="58"/>
      <c r="AO40" s="66"/>
    </row>
    <row r="41" spans="1:46" ht="12" thickBot="1" x14ac:dyDescent="0.25">
      <c r="A41" s="343" t="s">
        <v>8</v>
      </c>
      <c r="B41" s="147">
        <f t="shared" ref="B41:T41" si="17">SUM(B6:B40)</f>
        <v>0</v>
      </c>
      <c r="C41" s="148">
        <f t="shared" si="17"/>
        <v>0</v>
      </c>
      <c r="D41" s="149">
        <f t="shared" si="17"/>
        <v>1342</v>
      </c>
      <c r="E41" s="149">
        <f>SUM(E6:E40)</f>
        <v>1342</v>
      </c>
      <c r="F41" s="147">
        <f>SUM(F6:F40)</f>
        <v>0</v>
      </c>
      <c r="G41" s="148">
        <f>SUM(G6:G40)</f>
        <v>0</v>
      </c>
      <c r="H41" s="149">
        <f>SUM(H6:H40)</f>
        <v>1042.5087999999998</v>
      </c>
      <c r="I41" s="149">
        <f>SUM(I6:I40)</f>
        <v>1042.5087999999998</v>
      </c>
      <c r="J41" s="147">
        <f t="shared" si="17"/>
        <v>0</v>
      </c>
      <c r="K41" s="148">
        <f t="shared" si="17"/>
        <v>0</v>
      </c>
      <c r="L41" s="149">
        <f t="shared" si="17"/>
        <v>1357</v>
      </c>
      <c r="M41" s="149">
        <f t="shared" si="17"/>
        <v>1357</v>
      </c>
      <c r="N41" s="74">
        <f t="shared" si="17"/>
        <v>0</v>
      </c>
      <c r="O41" s="148">
        <f t="shared" si="17"/>
        <v>0</v>
      </c>
      <c r="P41" s="149">
        <f t="shared" si="17"/>
        <v>1066.7882000000002</v>
      </c>
      <c r="Q41" s="389">
        <f t="shared" si="17"/>
        <v>1066.7882000000002</v>
      </c>
      <c r="R41" s="147">
        <f>SUM(R6:R40)</f>
        <v>0</v>
      </c>
      <c r="S41" s="75">
        <f t="shared" si="17"/>
        <v>0</v>
      </c>
      <c r="T41" s="76">
        <f t="shared" si="17"/>
        <v>15</v>
      </c>
      <c r="U41" s="77">
        <f t="shared" ref="U41:AC41" si="18">SUM(U6:U40)</f>
        <v>15</v>
      </c>
      <c r="V41" s="78">
        <f t="shared" si="18"/>
        <v>0</v>
      </c>
      <c r="W41" s="79">
        <f t="shared" si="18"/>
        <v>0</v>
      </c>
      <c r="X41" s="80">
        <f t="shared" si="18"/>
        <v>24.279399999999967</v>
      </c>
      <c r="Y41" s="80">
        <f t="shared" si="18"/>
        <v>24.279399999999967</v>
      </c>
      <c r="Z41" s="121">
        <f t="shared" si="18"/>
        <v>26788.271333333294</v>
      </c>
      <c r="AA41" s="122">
        <f t="shared" si="18"/>
        <v>1607.2962799999978</v>
      </c>
      <c r="AB41" s="400">
        <f t="shared" si="18"/>
        <v>25180.975053333299</v>
      </c>
      <c r="AC41" s="385">
        <f t="shared" si="18"/>
        <v>152.96021999999977</v>
      </c>
      <c r="AD41" s="378"/>
      <c r="AE41" s="378"/>
      <c r="AF41" s="378"/>
      <c r="AG41" s="378"/>
      <c r="AH41" s="386">
        <f t="shared" ref="AH41:AO41" si="19">SUM(AH6:AH40)</f>
        <v>1607.2564999999975</v>
      </c>
      <c r="AI41" s="393">
        <f t="shared" si="19"/>
        <v>18722.110559796412</v>
      </c>
      <c r="AJ41" s="148">
        <f t="shared" si="19"/>
        <v>5803.8542735368865</v>
      </c>
      <c r="AK41" s="75">
        <f t="shared" si="19"/>
        <v>349.50000000000023</v>
      </c>
      <c r="AL41" s="75">
        <f t="shared" si="19"/>
        <v>52.050000000000011</v>
      </c>
      <c r="AM41" s="75">
        <f t="shared" si="19"/>
        <v>152.96021999999977</v>
      </c>
      <c r="AN41" s="148">
        <f t="shared" si="19"/>
        <v>100.50000000000009</v>
      </c>
      <c r="AO41" s="77">
        <f t="shared" si="19"/>
        <v>25180.975053333299</v>
      </c>
      <c r="AT41" s="98">
        <f>SUM(AO41)</f>
        <v>25180.975053333299</v>
      </c>
    </row>
    <row r="42" spans="1:46" x14ac:dyDescent="0.2">
      <c r="A42" s="82" t="s">
        <v>51</v>
      </c>
      <c r="B42" s="83"/>
      <c r="C42" s="83"/>
      <c r="D42" s="83"/>
      <c r="E42" s="83"/>
      <c r="F42" s="83"/>
      <c r="G42" s="83"/>
      <c r="H42" s="83"/>
      <c r="I42" s="83"/>
      <c r="J42" s="342"/>
      <c r="K42" s="342"/>
      <c r="L42" s="345"/>
      <c r="M42" s="345"/>
      <c r="N42" s="85"/>
      <c r="O42" s="345"/>
      <c r="P42" s="345"/>
      <c r="Q42" s="345"/>
      <c r="R42" s="342"/>
      <c r="S42" s="86"/>
      <c r="T42" s="86"/>
      <c r="U42" s="390"/>
      <c r="V42" s="87"/>
      <c r="W42" s="87"/>
      <c r="X42" s="87"/>
      <c r="Y42" s="87"/>
      <c r="Z42" s="52"/>
      <c r="AA42" s="52"/>
      <c r="AB42" s="374"/>
      <c r="AC42" s="52"/>
      <c r="AD42" s="52"/>
      <c r="AE42" s="52"/>
      <c r="AF42" s="52"/>
      <c r="AG42" s="52"/>
      <c r="AH42" s="52"/>
      <c r="AI42" s="40"/>
      <c r="AJ42" s="40"/>
      <c r="AK42" s="52"/>
      <c r="AL42" s="52"/>
      <c r="AM42" s="52"/>
      <c r="AN42" s="52"/>
      <c r="AO42" s="345"/>
    </row>
    <row r="43" spans="1:46" x14ac:dyDescent="0.2">
      <c r="A43" s="82"/>
      <c r="B43" s="83"/>
      <c r="C43" s="83"/>
      <c r="D43" s="83"/>
      <c r="E43" s="83"/>
      <c r="F43" s="83"/>
      <c r="G43" s="83"/>
      <c r="H43" s="83"/>
      <c r="I43" s="83"/>
      <c r="J43" s="342"/>
      <c r="K43" s="342"/>
      <c r="L43" s="342"/>
      <c r="M43" s="342"/>
      <c r="N43" s="85"/>
      <c r="O43" s="342"/>
      <c r="P43" s="342"/>
      <c r="Q43" s="342"/>
      <c r="R43" s="342"/>
      <c r="S43" s="86"/>
      <c r="T43" s="86"/>
      <c r="U43" s="86"/>
      <c r="V43" s="87"/>
      <c r="W43" s="87"/>
      <c r="X43" s="87"/>
      <c r="Y43" s="342"/>
      <c r="Z43" s="52"/>
      <c r="AA43" s="52"/>
      <c r="AB43" s="40"/>
      <c r="AC43" s="40"/>
      <c r="AD43" s="40"/>
      <c r="AE43" s="40"/>
    </row>
    <row r="44" spans="1:46" x14ac:dyDescent="0.2">
      <c r="A44" s="82"/>
      <c r="B44" s="83"/>
      <c r="C44" s="83"/>
      <c r="D44" s="83"/>
      <c r="E44" s="83"/>
      <c r="F44" s="83"/>
      <c r="G44" s="83"/>
      <c r="H44" s="83"/>
      <c r="I44" s="83"/>
      <c r="J44" s="342"/>
      <c r="K44" s="342"/>
      <c r="L44" s="342"/>
      <c r="M44" s="342"/>
      <c r="N44" s="85"/>
      <c r="O44" s="342"/>
      <c r="P44" s="342"/>
      <c r="Q44" s="342"/>
      <c r="R44" s="342"/>
      <c r="S44" s="86"/>
      <c r="T44" s="86"/>
      <c r="U44" s="86"/>
      <c r="V44" s="87"/>
      <c r="W44" s="87"/>
      <c r="X44" s="87"/>
      <c r="Y44" s="342"/>
      <c r="Z44" s="52"/>
      <c r="AA44" s="52"/>
      <c r="AB44" s="40"/>
      <c r="AC44" s="40"/>
      <c r="AD44" s="40"/>
      <c r="AE44" s="40"/>
    </row>
    <row r="45" spans="1:46" x14ac:dyDescent="0.2">
      <c r="A45" s="82"/>
      <c r="B45" s="83"/>
      <c r="C45" s="83"/>
      <c r="D45" s="83"/>
      <c r="E45" s="83"/>
      <c r="F45" s="83"/>
      <c r="G45" s="83"/>
      <c r="H45" s="83"/>
      <c r="I45" s="83"/>
      <c r="J45" s="342"/>
      <c r="K45" s="342"/>
      <c r="L45" s="342"/>
      <c r="M45" s="342"/>
      <c r="N45" s="85"/>
      <c r="O45" s="342"/>
      <c r="P45" s="342"/>
      <c r="Q45" s="342"/>
      <c r="R45" s="342"/>
      <c r="S45" s="86"/>
      <c r="T45" s="86"/>
      <c r="U45" s="86"/>
      <c r="V45" s="87"/>
      <c r="W45" s="87"/>
      <c r="X45" s="87"/>
      <c r="Y45" s="342"/>
      <c r="Z45" s="52"/>
      <c r="AA45" s="52"/>
      <c r="AB45" s="40"/>
      <c r="AC45" s="40"/>
      <c r="AD45" s="40"/>
      <c r="AE45" s="40"/>
    </row>
    <row r="46" spans="1:46" x14ac:dyDescent="0.2">
      <c r="A46" s="82"/>
      <c r="B46" s="83"/>
      <c r="C46" s="83"/>
      <c r="D46" s="83"/>
      <c r="E46" s="83"/>
      <c r="F46" s="83"/>
      <c r="G46" s="83"/>
      <c r="H46" s="83"/>
      <c r="I46" s="83"/>
      <c r="J46" s="342"/>
      <c r="K46" s="342"/>
      <c r="L46" s="342"/>
      <c r="M46" s="342"/>
      <c r="N46" s="85"/>
      <c r="O46" s="342"/>
      <c r="P46" s="342"/>
      <c r="Q46" s="342"/>
      <c r="R46" s="342"/>
      <c r="S46" s="86"/>
      <c r="T46" s="86"/>
      <c r="U46" s="86"/>
      <c r="V46" s="87"/>
      <c r="W46" s="87"/>
      <c r="X46" s="87"/>
      <c r="Y46" s="342"/>
      <c r="Z46" s="52"/>
      <c r="AA46" s="52"/>
      <c r="AB46" s="40"/>
      <c r="AC46" s="40"/>
      <c r="AD46" s="40"/>
      <c r="AE46" s="40"/>
    </row>
    <row r="47" spans="1:46" x14ac:dyDescent="0.2">
      <c r="A47" s="82"/>
      <c r="B47" s="83"/>
      <c r="C47" s="83"/>
      <c r="D47" s="83"/>
      <c r="E47" s="83"/>
      <c r="F47" s="83"/>
      <c r="G47" s="83"/>
      <c r="H47" s="83"/>
      <c r="I47" s="83"/>
      <c r="J47" s="342"/>
      <c r="K47" s="342"/>
      <c r="L47" s="342"/>
      <c r="M47" s="342"/>
      <c r="N47" s="85"/>
      <c r="O47" s="342"/>
      <c r="P47" s="342"/>
      <c r="Q47" s="342"/>
      <c r="R47" s="342"/>
      <c r="S47" s="86"/>
      <c r="T47" s="86"/>
      <c r="U47" s="86"/>
      <c r="V47" s="87"/>
      <c r="W47" s="87"/>
      <c r="X47" s="87"/>
      <c r="Y47" s="87"/>
      <c r="Z47" s="52"/>
      <c r="AA47" s="52"/>
      <c r="AB47" s="40"/>
      <c r="AC47" s="40"/>
      <c r="AD47" s="40"/>
      <c r="AE47" s="40"/>
    </row>
    <row r="48" spans="1:46" x14ac:dyDescent="0.2">
      <c r="A48" s="82"/>
      <c r="B48" s="88"/>
      <c r="C48" s="88"/>
      <c r="D48" s="88"/>
      <c r="E48" s="88"/>
      <c r="F48" s="88"/>
      <c r="G48" s="88"/>
      <c r="H48" s="88"/>
      <c r="I48" s="88"/>
      <c r="J48" s="342"/>
      <c r="K48" s="342"/>
      <c r="L48" s="342"/>
      <c r="M48" s="342"/>
      <c r="N48" s="85"/>
      <c r="O48" s="342"/>
      <c r="P48" s="342"/>
      <c r="Q48" s="40"/>
      <c r="R48" s="40"/>
      <c r="S48" s="86"/>
      <c r="T48" s="86"/>
      <c r="U48" s="86"/>
      <c r="V48" s="89"/>
      <c r="W48" s="52"/>
      <c r="X48" s="52"/>
      <c r="Y48" s="40"/>
      <c r="Z48" s="52"/>
      <c r="AA48" s="52"/>
      <c r="AB48" s="40"/>
      <c r="AC48" s="40"/>
      <c r="AD48" s="40"/>
      <c r="AE48" s="40"/>
    </row>
    <row r="49" spans="1:35" x14ac:dyDescent="0.2">
      <c r="A49" s="82"/>
      <c r="B49" s="88"/>
      <c r="C49" s="88"/>
      <c r="D49" s="88"/>
      <c r="E49" s="88"/>
      <c r="F49" s="88"/>
      <c r="G49" s="88"/>
      <c r="H49" s="88"/>
      <c r="I49" s="88"/>
      <c r="J49" s="128"/>
      <c r="K49" s="128"/>
      <c r="L49" s="128"/>
      <c r="M49" s="128"/>
      <c r="N49" s="129"/>
      <c r="O49" s="90"/>
      <c r="P49" s="90"/>
      <c r="Q49" s="4"/>
      <c r="R49" s="4"/>
      <c r="S49" s="91"/>
      <c r="T49" s="91"/>
      <c r="U49" s="91"/>
      <c r="V49" s="89"/>
      <c r="W49" s="52"/>
      <c r="X49" s="52"/>
      <c r="Y49" s="40"/>
      <c r="Z49" s="52"/>
      <c r="AA49" s="52"/>
      <c r="AB49" s="40"/>
      <c r="AC49" s="40"/>
      <c r="AD49" s="40"/>
      <c r="AE49" s="40"/>
    </row>
    <row r="50" spans="1:35" x14ac:dyDescent="0.2">
      <c r="A50" s="82"/>
      <c r="B50" s="88"/>
      <c r="C50" s="88"/>
      <c r="D50" s="88"/>
      <c r="E50" s="88"/>
      <c r="F50" s="88"/>
      <c r="G50" s="88"/>
      <c r="H50" s="88"/>
      <c r="I50" s="88"/>
      <c r="J50" s="342"/>
      <c r="K50" s="342"/>
      <c r="L50" s="342"/>
      <c r="M50" s="342"/>
      <c r="N50" s="85"/>
      <c r="O50" s="342"/>
      <c r="P50" s="342"/>
      <c r="Q50" s="40"/>
      <c r="R50" s="40"/>
      <c r="S50" s="86"/>
      <c r="T50" s="86"/>
      <c r="U50" s="86"/>
      <c r="V50" s="52"/>
      <c r="W50" s="40"/>
      <c r="X50" s="40"/>
      <c r="Y50" s="40"/>
      <c r="Z50" s="52"/>
      <c r="AA50" s="40"/>
      <c r="AB50" s="40"/>
      <c r="AC50" s="52"/>
      <c r="AD50" s="40"/>
      <c r="AE50" s="40"/>
    </row>
    <row r="51" spans="1:35" x14ac:dyDescent="0.2">
      <c r="A51" s="82"/>
      <c r="B51" s="2"/>
      <c r="C51" s="2"/>
      <c r="D51" s="2"/>
      <c r="E51" s="2"/>
      <c r="F51" s="2"/>
      <c r="G51" s="2"/>
      <c r="H51" s="2"/>
      <c r="I51" s="2"/>
      <c r="J51" s="342"/>
      <c r="K51" s="342"/>
      <c r="L51" s="342"/>
      <c r="M51" s="342"/>
      <c r="N51" s="85"/>
      <c r="O51" s="40"/>
      <c r="P51" s="40"/>
      <c r="Q51" s="40"/>
      <c r="R51" s="40"/>
      <c r="S51" s="52"/>
      <c r="T51" s="52"/>
      <c r="U51" s="52"/>
      <c r="V51" s="40"/>
      <c r="W51" s="40"/>
      <c r="X51" s="40"/>
      <c r="Y51" s="40"/>
      <c r="Z51" s="52"/>
      <c r="AA51" s="40"/>
      <c r="AB51" s="40"/>
      <c r="AC51" s="40"/>
      <c r="AD51" s="40"/>
      <c r="AE51" s="40"/>
    </row>
    <row r="52" spans="1:35" x14ac:dyDescent="0.2">
      <c r="A52" s="82"/>
      <c r="B52" s="2"/>
      <c r="C52" s="2"/>
      <c r="D52" s="2"/>
      <c r="E52" s="92"/>
      <c r="F52" s="2"/>
      <c r="G52" s="2"/>
      <c r="H52" s="2"/>
      <c r="I52" s="92"/>
      <c r="J52" s="342"/>
      <c r="K52" s="342"/>
      <c r="L52" s="342"/>
      <c r="M52" s="342"/>
      <c r="N52" s="85"/>
      <c r="O52" s="40"/>
      <c r="P52" s="40"/>
      <c r="Q52" s="40"/>
      <c r="R52" s="40"/>
      <c r="S52" s="52"/>
      <c r="T52" s="52"/>
      <c r="U52" s="52"/>
      <c r="V52" s="40"/>
      <c r="W52" s="40"/>
      <c r="X52" s="40"/>
      <c r="Y52" s="40"/>
      <c r="Z52" s="52"/>
      <c r="AA52" s="40"/>
      <c r="AB52" s="40"/>
      <c r="AC52" s="40"/>
      <c r="AD52" s="40"/>
      <c r="AE52" s="40"/>
    </row>
    <row r="53" spans="1:35" x14ac:dyDescent="0.2">
      <c r="A53" s="2"/>
      <c r="B53" s="2"/>
      <c r="C53" s="2"/>
      <c r="D53" s="2"/>
      <c r="E53" s="92"/>
      <c r="F53" s="2"/>
      <c r="G53" s="2"/>
      <c r="H53" s="2"/>
      <c r="I53" s="92"/>
      <c r="J53" s="40"/>
      <c r="K53" s="40"/>
      <c r="L53" s="40"/>
      <c r="M53" s="40"/>
      <c r="N53" s="342"/>
      <c r="O53" s="93"/>
      <c r="P53" s="93"/>
      <c r="Q53" s="93"/>
      <c r="R53" s="93"/>
      <c r="S53" s="94"/>
      <c r="T53" s="94"/>
      <c r="U53" s="94"/>
      <c r="V53" s="40"/>
      <c r="W53" s="40"/>
      <c r="X53" s="40"/>
      <c r="Y53" s="40"/>
      <c r="Z53" s="52"/>
      <c r="AA53" s="40"/>
      <c r="AB53" s="40"/>
      <c r="AC53" s="40"/>
      <c r="AD53" s="40"/>
      <c r="AE53" s="40"/>
    </row>
    <row r="54" spans="1:35" x14ac:dyDescent="0.2">
      <c r="A54" s="2"/>
      <c r="B54" s="2"/>
      <c r="C54" s="2"/>
      <c r="D54" s="2"/>
      <c r="E54" s="92"/>
      <c r="F54" s="2"/>
      <c r="G54" s="2"/>
      <c r="H54" s="2"/>
      <c r="I54" s="92"/>
      <c r="J54" s="128"/>
      <c r="K54" s="128"/>
      <c r="L54" s="128"/>
      <c r="M54" s="128"/>
      <c r="N54" s="129"/>
      <c r="O54" s="4"/>
      <c r="P54" s="4"/>
      <c r="Q54" s="4"/>
      <c r="R54" s="4"/>
      <c r="S54" s="91"/>
      <c r="T54" s="91"/>
      <c r="U54" s="91"/>
      <c r="V54" s="4"/>
      <c r="W54" s="4"/>
      <c r="X54" s="4"/>
      <c r="Y54" s="4"/>
      <c r="Z54" s="95"/>
      <c r="AA54" s="4"/>
      <c r="AB54" s="4"/>
      <c r="AC54" s="4"/>
      <c r="AD54" s="4"/>
      <c r="AE54" s="4"/>
      <c r="AF54" s="96"/>
      <c r="AG54" s="96"/>
      <c r="AH54" s="96"/>
      <c r="AI54" s="96"/>
    </row>
    <row r="55" spans="1:35" x14ac:dyDescent="0.2">
      <c r="A55" s="2"/>
      <c r="B55" s="2"/>
      <c r="C55" s="2"/>
      <c r="D55" s="2"/>
      <c r="E55" s="92"/>
      <c r="F55" s="2"/>
      <c r="G55" s="2"/>
      <c r="H55" s="2"/>
      <c r="I55" s="92"/>
      <c r="J55" s="128"/>
      <c r="K55" s="128"/>
      <c r="L55" s="128"/>
      <c r="M55" s="128"/>
      <c r="N55" s="129"/>
      <c r="O55" s="4"/>
      <c r="P55" s="4"/>
      <c r="Q55" s="4"/>
      <c r="R55" s="4"/>
      <c r="S55" s="95"/>
      <c r="T55" s="95"/>
      <c r="U55" s="95"/>
      <c r="V55" s="4"/>
      <c r="W55" s="4"/>
      <c r="X55" s="4"/>
      <c r="Y55" s="4"/>
      <c r="Z55" s="95"/>
      <c r="AA55" s="4"/>
      <c r="AB55" s="4"/>
      <c r="AC55" s="4"/>
      <c r="AD55" s="4"/>
      <c r="AE55" s="4"/>
      <c r="AF55" s="96"/>
      <c r="AG55" s="96"/>
      <c r="AH55" s="96"/>
      <c r="AI55" s="96"/>
    </row>
    <row r="56" spans="1:35" x14ac:dyDescent="0.2">
      <c r="A56" s="2"/>
      <c r="B56" s="2"/>
      <c r="C56" s="2"/>
      <c r="D56" s="2"/>
      <c r="E56" s="92"/>
      <c r="F56" s="2"/>
      <c r="G56" s="2"/>
      <c r="H56" s="2"/>
      <c r="I56" s="92"/>
      <c r="J56" s="342"/>
      <c r="K56" s="342"/>
      <c r="L56" s="342"/>
      <c r="M56" s="342"/>
      <c r="N56" s="85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52"/>
      <c r="AA56" s="40"/>
      <c r="AB56" s="40"/>
      <c r="AC56" s="40"/>
      <c r="AD56" s="40"/>
      <c r="AE56" s="40"/>
    </row>
    <row r="57" spans="1:35" x14ac:dyDescent="0.2">
      <c r="A57" s="2"/>
      <c r="B57" s="2"/>
      <c r="C57" s="2"/>
      <c r="D57" s="2"/>
      <c r="E57" s="92"/>
      <c r="F57" s="2"/>
      <c r="G57" s="2"/>
      <c r="H57" s="2"/>
      <c r="I57" s="92"/>
      <c r="J57" s="342"/>
      <c r="K57" s="342"/>
      <c r="L57" s="342"/>
      <c r="M57" s="342"/>
      <c r="N57" s="85"/>
      <c r="O57" s="40"/>
      <c r="P57" s="40"/>
      <c r="Q57" s="40"/>
      <c r="R57" s="40"/>
      <c r="S57" s="40"/>
      <c r="T57" s="40"/>
      <c r="U57" s="40"/>
      <c r="V57" s="52"/>
      <c r="W57" s="40"/>
      <c r="X57" s="40"/>
      <c r="Y57" s="40"/>
      <c r="Z57" s="52"/>
      <c r="AA57" s="40"/>
      <c r="AB57" s="40"/>
      <c r="AC57" s="40"/>
      <c r="AD57" s="40"/>
      <c r="AE57" s="40"/>
    </row>
    <row r="58" spans="1:35" x14ac:dyDescent="0.2">
      <c r="A58" s="2"/>
      <c r="B58" s="2"/>
      <c r="C58" s="2"/>
      <c r="D58" s="2"/>
      <c r="E58" s="92"/>
      <c r="F58" s="2"/>
      <c r="G58" s="2"/>
      <c r="H58" s="2"/>
      <c r="I58" s="92"/>
      <c r="J58" s="342"/>
      <c r="K58" s="342"/>
      <c r="L58" s="342"/>
      <c r="M58" s="342"/>
      <c r="N58" s="85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52"/>
      <c r="AA58" s="40"/>
      <c r="AB58" s="40"/>
      <c r="AC58" s="40"/>
      <c r="AD58" s="40"/>
      <c r="AE58" s="40"/>
    </row>
    <row r="59" spans="1:35" x14ac:dyDescent="0.2">
      <c r="A59" s="2"/>
      <c r="B59" s="2"/>
      <c r="C59" s="2"/>
      <c r="D59" s="2"/>
      <c r="E59" s="92"/>
      <c r="F59" s="2"/>
      <c r="G59" s="2"/>
      <c r="H59" s="2"/>
      <c r="I59" s="92"/>
      <c r="J59" s="40"/>
      <c r="K59" s="40"/>
      <c r="L59" s="40"/>
      <c r="M59" s="342"/>
      <c r="N59" s="85"/>
      <c r="O59" s="40"/>
      <c r="P59" s="40"/>
      <c r="Q59" s="40"/>
      <c r="R59" s="40"/>
      <c r="S59" s="40"/>
      <c r="T59" s="40"/>
      <c r="U59" s="40"/>
      <c r="V59" s="52"/>
      <c r="W59" s="40"/>
      <c r="X59" s="40"/>
      <c r="Y59" s="40"/>
      <c r="Z59" s="52"/>
      <c r="AA59" s="40"/>
      <c r="AB59" s="40"/>
      <c r="AC59" s="40"/>
      <c r="AD59" s="40"/>
      <c r="AE59" s="40"/>
    </row>
    <row r="60" spans="1:35" x14ac:dyDescent="0.2">
      <c r="A60" s="2"/>
      <c r="B60" s="2"/>
      <c r="C60" s="2"/>
      <c r="D60" s="2"/>
      <c r="E60" s="92"/>
      <c r="F60" s="2"/>
      <c r="G60" s="2"/>
      <c r="H60" s="2"/>
      <c r="I60" s="92"/>
      <c r="J60" s="342"/>
      <c r="K60" s="342"/>
      <c r="L60" s="342"/>
      <c r="M60" s="342"/>
      <c r="N60" s="85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52"/>
      <c r="AA60" s="40"/>
      <c r="AB60" s="40"/>
      <c r="AC60" s="40"/>
      <c r="AD60" s="40"/>
      <c r="AE60" s="40"/>
    </row>
    <row r="61" spans="1:35" x14ac:dyDescent="0.2">
      <c r="A61" s="2"/>
      <c r="B61" s="2"/>
      <c r="C61" s="2"/>
      <c r="D61" s="2"/>
      <c r="E61" s="92"/>
      <c r="F61" s="2"/>
      <c r="G61" s="2"/>
      <c r="H61" s="2"/>
      <c r="I61" s="92"/>
      <c r="J61" s="342"/>
      <c r="K61" s="342"/>
      <c r="L61" s="342"/>
      <c r="M61" s="342"/>
      <c r="N61" s="85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52"/>
      <c r="AA61" s="40"/>
      <c r="AB61" s="40"/>
      <c r="AC61" s="40"/>
      <c r="AD61" s="40"/>
      <c r="AE61" s="40"/>
    </row>
    <row r="62" spans="1:35" x14ac:dyDescent="0.2">
      <c r="A62" s="2"/>
      <c r="B62" s="2"/>
      <c r="C62" s="2"/>
      <c r="D62" s="2"/>
      <c r="E62" s="2"/>
      <c r="F62" s="2"/>
      <c r="G62" s="2"/>
      <c r="H62" s="2"/>
      <c r="I62" s="92"/>
      <c r="J62" s="342"/>
      <c r="K62" s="342"/>
      <c r="L62" s="342"/>
      <c r="M62" s="342"/>
      <c r="N62" s="85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52"/>
      <c r="AA62" s="40"/>
      <c r="AB62" s="40"/>
      <c r="AC62" s="40"/>
      <c r="AD62" s="40"/>
      <c r="AE62" s="40"/>
    </row>
    <row r="63" spans="1:35" x14ac:dyDescent="0.2">
      <c r="A63" s="2"/>
      <c r="B63" s="2"/>
      <c r="C63" s="2"/>
      <c r="D63" s="2"/>
      <c r="E63" s="2"/>
      <c r="F63" s="2"/>
      <c r="G63" s="2"/>
      <c r="H63" s="2"/>
      <c r="I63" s="92"/>
      <c r="J63" s="342"/>
      <c r="K63" s="342"/>
      <c r="L63" s="342"/>
      <c r="M63" s="342"/>
      <c r="N63" s="85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52"/>
      <c r="AA63" s="40"/>
      <c r="AB63" s="40"/>
      <c r="AC63" s="40"/>
      <c r="AD63" s="40"/>
      <c r="AE63" s="40"/>
    </row>
    <row r="64" spans="1:35" x14ac:dyDescent="0.2">
      <c r="A64" s="82"/>
      <c r="B64" s="2"/>
      <c r="C64" s="2"/>
      <c r="D64" s="2"/>
      <c r="E64" s="2"/>
      <c r="F64" s="2"/>
      <c r="G64" s="2"/>
      <c r="H64" s="2"/>
      <c r="I64" s="92"/>
      <c r="J64" s="342"/>
      <c r="K64" s="342"/>
      <c r="L64" s="342"/>
      <c r="M64" s="342"/>
      <c r="N64" s="85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52"/>
      <c r="AA64" s="40"/>
      <c r="AB64" s="40"/>
      <c r="AC64" s="40"/>
      <c r="AD64" s="40"/>
      <c r="AE64" s="40"/>
    </row>
    <row r="65" spans="1:31" x14ac:dyDescent="0.2">
      <c r="A65" s="40"/>
      <c r="B65" s="85"/>
      <c r="C65" s="85"/>
      <c r="D65" s="85"/>
      <c r="E65" s="85"/>
      <c r="F65" s="342"/>
      <c r="G65" s="342"/>
      <c r="H65" s="342"/>
      <c r="I65" s="92"/>
      <c r="J65" s="342"/>
      <c r="K65" s="342"/>
      <c r="L65" s="342"/>
      <c r="M65" s="342"/>
      <c r="N65" s="85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52"/>
      <c r="AA65" s="40"/>
      <c r="AB65" s="40"/>
      <c r="AC65" s="40"/>
      <c r="AD65" s="40"/>
      <c r="AE65" s="40"/>
    </row>
    <row r="66" spans="1:31" x14ac:dyDescent="0.2">
      <c r="A66" s="40"/>
      <c r="B66" s="85"/>
      <c r="C66" s="85"/>
      <c r="D66" s="85"/>
      <c r="E66" s="85"/>
      <c r="F66" s="342"/>
      <c r="G66" s="342"/>
      <c r="H66" s="342"/>
      <c r="I66" s="92"/>
      <c r="J66" s="342"/>
      <c r="K66" s="342"/>
      <c r="L66" s="342"/>
      <c r="M66" s="342"/>
      <c r="N66" s="85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52"/>
      <c r="AA66" s="40"/>
      <c r="AB66" s="40"/>
      <c r="AC66" s="40"/>
      <c r="AD66" s="40"/>
      <c r="AE66" s="40"/>
    </row>
    <row r="67" spans="1:31" x14ac:dyDescent="0.2">
      <c r="A67" s="40"/>
      <c r="B67" s="85"/>
      <c r="C67" s="85"/>
      <c r="D67" s="85"/>
      <c r="E67" s="85"/>
      <c r="F67" s="342"/>
      <c r="G67" s="342"/>
      <c r="H67" s="342"/>
      <c r="I67" s="92"/>
      <c r="J67" s="342"/>
      <c r="K67" s="85"/>
      <c r="L67" s="85"/>
      <c r="M67" s="342"/>
      <c r="N67" s="85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1" x14ac:dyDescent="0.2">
      <c r="B68" s="40"/>
      <c r="C68" s="40"/>
      <c r="D68" s="40"/>
      <c r="E68" s="40"/>
      <c r="F68" s="52"/>
      <c r="G68" s="52"/>
      <c r="H68" s="52"/>
      <c r="I68" s="86"/>
      <c r="J68" s="52"/>
      <c r="K68" s="40"/>
      <c r="L68" s="40"/>
      <c r="M68" s="52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1" x14ac:dyDescent="0.2">
      <c r="B69" s="40"/>
      <c r="C69" s="40"/>
      <c r="D69" s="40"/>
      <c r="E69" s="40"/>
      <c r="F69" s="52"/>
      <c r="G69" s="52"/>
      <c r="H69" s="52"/>
      <c r="I69" s="86"/>
      <c r="J69" s="52"/>
      <c r="K69" s="40"/>
      <c r="L69" s="40"/>
      <c r="M69" s="52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1" x14ac:dyDescent="0.2">
      <c r="B70" s="40"/>
      <c r="C70" s="40"/>
      <c r="D70" s="40"/>
      <c r="E70" s="40"/>
      <c r="F70" s="52"/>
      <c r="G70" s="52"/>
      <c r="H70" s="52"/>
      <c r="I70" s="86"/>
      <c r="J70" s="40"/>
      <c r="K70" s="40"/>
      <c r="L70" s="40"/>
      <c r="M70" s="52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1" x14ac:dyDescent="0.2">
      <c r="B71" s="40"/>
      <c r="C71" s="40"/>
      <c r="D71" s="40"/>
      <c r="E71" s="40"/>
      <c r="F71" s="40"/>
      <c r="G71" s="52"/>
      <c r="H71" s="52"/>
      <c r="I71" s="86"/>
      <c r="J71" s="40"/>
      <c r="K71" s="40"/>
      <c r="L71" s="40"/>
      <c r="M71" s="52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1" x14ac:dyDescent="0.2">
      <c r="B72" s="40"/>
      <c r="C72" s="40"/>
      <c r="D72" s="40"/>
      <c r="E72" s="40"/>
      <c r="F72" s="40"/>
      <c r="G72" s="52"/>
      <c r="H72" s="52"/>
      <c r="I72" s="86"/>
      <c r="J72" s="40"/>
      <c r="K72" s="40"/>
      <c r="L72" s="40"/>
      <c r="M72" s="52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1" x14ac:dyDescent="0.2">
      <c r="B73" s="40"/>
      <c r="C73" s="40"/>
      <c r="D73" s="40"/>
      <c r="E73" s="40"/>
      <c r="F73" s="40"/>
      <c r="G73" s="52"/>
      <c r="H73" s="52"/>
      <c r="I73" s="97"/>
      <c r="M73" s="9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pans="1:31" x14ac:dyDescent="0.2">
      <c r="B74" s="40"/>
      <c r="C74" s="40"/>
      <c r="D74" s="40"/>
      <c r="E74" s="40"/>
      <c r="F74" s="40"/>
      <c r="G74" s="52"/>
      <c r="H74" s="52"/>
      <c r="I74" s="97"/>
      <c r="M74" s="9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1" x14ac:dyDescent="0.2">
      <c r="B75" s="40"/>
      <c r="C75" s="40"/>
      <c r="D75" s="40"/>
      <c r="E75" s="40"/>
      <c r="F75" s="40"/>
      <c r="G75" s="52"/>
      <c r="H75" s="52"/>
      <c r="I75" s="97"/>
      <c r="M75" s="98"/>
      <c r="R75" s="40"/>
      <c r="S75" s="40"/>
      <c r="T75" s="40"/>
      <c r="U75" s="40"/>
    </row>
    <row r="76" spans="1:31" x14ac:dyDescent="0.2">
      <c r="B76" s="40"/>
      <c r="C76" s="40"/>
      <c r="D76" s="40"/>
      <c r="E76" s="40"/>
      <c r="F76" s="40"/>
      <c r="G76" s="52"/>
      <c r="H76" s="52"/>
      <c r="I76" s="97"/>
      <c r="M76" s="98"/>
      <c r="R76" s="40"/>
      <c r="S76" s="40"/>
      <c r="T76" s="40"/>
      <c r="U76" s="40"/>
    </row>
    <row r="77" spans="1:31" x14ac:dyDescent="0.2">
      <c r="B77" s="40"/>
      <c r="C77" s="40"/>
      <c r="D77" s="40"/>
      <c r="E77" s="40"/>
      <c r="F77" s="40"/>
      <c r="G77" s="52"/>
      <c r="H77" s="52"/>
      <c r="I77" s="97"/>
      <c r="M77" s="98"/>
      <c r="R77" s="40"/>
      <c r="S77" s="40"/>
      <c r="T77" s="40"/>
      <c r="U77" s="40"/>
    </row>
    <row r="78" spans="1:31" x14ac:dyDescent="0.2">
      <c r="B78" s="40"/>
      <c r="C78" s="40"/>
      <c r="D78" s="40"/>
      <c r="E78" s="40"/>
      <c r="F78" s="40"/>
      <c r="G78" s="52"/>
      <c r="H78" s="52"/>
      <c r="I78" s="97"/>
      <c r="M78" s="98"/>
    </row>
    <row r="79" spans="1:31" x14ac:dyDescent="0.2">
      <c r="I79" s="99"/>
    </row>
    <row r="80" spans="1:31" x14ac:dyDescent="0.2">
      <c r="I80" s="99"/>
    </row>
  </sheetData>
  <mergeCells count="19">
    <mergeCell ref="A1:Y1"/>
    <mergeCell ref="A3:A5"/>
    <mergeCell ref="B3:I3"/>
    <mergeCell ref="B4:E4"/>
    <mergeCell ref="F4:I4"/>
    <mergeCell ref="A2:I2"/>
    <mergeCell ref="J3:Q3"/>
    <mergeCell ref="R3:Y3"/>
    <mergeCell ref="J4:M4"/>
    <mergeCell ref="N4:Q4"/>
    <mergeCell ref="R4:U4"/>
    <mergeCell ref="V4:Y4"/>
    <mergeCell ref="AC3:AH3"/>
    <mergeCell ref="AI3:AO3"/>
    <mergeCell ref="AH4:AH5"/>
    <mergeCell ref="AO4:AO5"/>
    <mergeCell ref="Z3:AB3"/>
    <mergeCell ref="Z4:Z5"/>
    <mergeCell ref="AA4:AB4"/>
  </mergeCells>
  <pageMargins left="0.15748031496062992" right="0.15748031496062992" top="0.27559055118110237" bottom="0.15748031496062992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workbookViewId="0">
      <pane xSplit="4" ySplit="6" topLeftCell="K7" activePane="bottomRight" state="frozen"/>
      <selection pane="topRight" activeCell="E1" sqref="E1"/>
      <selection pane="bottomLeft" activeCell="A7" sqref="A7"/>
      <selection pane="bottomRight" activeCell="AL12" sqref="AL12"/>
    </sheetView>
  </sheetViews>
  <sheetFormatPr defaultRowHeight="12" x14ac:dyDescent="0.2"/>
  <cols>
    <col min="1" max="1" width="19.140625" style="134" customWidth="1"/>
    <col min="2" max="2" width="4.5703125" style="134" hidden="1" customWidth="1"/>
    <col min="3" max="3" width="4.85546875" style="134" hidden="1" customWidth="1"/>
    <col min="4" max="4" width="5" style="134" hidden="1" customWidth="1"/>
    <col min="5" max="5" width="4.85546875" style="134" customWidth="1"/>
    <col min="6" max="6" width="7.7109375" style="134" hidden="1" customWidth="1"/>
    <col min="7" max="7" width="8.42578125" style="134" hidden="1" customWidth="1"/>
    <col min="8" max="8" width="8.28515625" style="134" hidden="1" customWidth="1"/>
    <col min="9" max="9" width="8.7109375" style="134" customWidth="1"/>
    <col min="10" max="10" width="7.7109375" style="134" customWidth="1"/>
    <col min="11" max="11" width="7.140625" style="134" customWidth="1"/>
    <col min="12" max="12" width="7.85546875" style="134" customWidth="1"/>
    <col min="13" max="13" width="7.28515625" style="134" customWidth="1"/>
    <col min="14" max="14" width="7.5703125" style="134" customWidth="1"/>
    <col min="15" max="15" width="5.85546875" style="134" customWidth="1"/>
    <col min="16" max="16" width="6.28515625" style="134" customWidth="1"/>
    <col min="17" max="17" width="6" style="134" customWidth="1"/>
    <col min="18" max="18" width="5.85546875" style="134" customWidth="1"/>
    <col min="19" max="19" width="7.7109375" style="134" customWidth="1"/>
    <col min="20" max="20" width="0.140625" style="134" hidden="1" customWidth="1"/>
    <col min="21" max="21" width="9.140625" style="134" hidden="1" customWidth="1"/>
    <col min="22" max="22" width="0.140625" style="134" hidden="1" customWidth="1"/>
    <col min="23" max="24" width="9.140625" style="134" hidden="1" customWidth="1"/>
    <col min="25" max="25" width="6.140625" style="134" customWidth="1"/>
    <col min="26" max="26" width="6.85546875" style="134" customWidth="1"/>
    <col min="27" max="27" width="5.85546875" style="134" customWidth="1"/>
    <col min="28" max="28" width="7.28515625" style="134" customWidth="1"/>
    <col min="29" max="29" width="6.7109375" style="134" customWidth="1"/>
    <col min="30" max="30" width="7.140625" style="134" customWidth="1"/>
    <col min="31" max="31" width="6.7109375" style="134" customWidth="1"/>
    <col min="32" max="32" width="6.42578125" style="134" customWidth="1"/>
    <col min="33" max="33" width="7" style="134" customWidth="1"/>
    <col min="34" max="35" width="9.140625" style="134" hidden="1" customWidth="1"/>
    <col min="36" max="36" width="5.28515625" style="134" customWidth="1"/>
    <col min="37" max="37" width="5.7109375" style="134" customWidth="1"/>
    <col min="38" max="38" width="6.85546875" style="134" customWidth="1"/>
    <col min="39" max="39" width="6.5703125" style="134" customWidth="1"/>
    <col min="40" max="40" width="6" style="134" customWidth="1"/>
    <col min="41" max="41" width="5.85546875" style="134" customWidth="1"/>
    <col min="42" max="248" width="9.140625" style="134"/>
    <col min="249" max="249" width="21.5703125" style="134" customWidth="1"/>
    <col min="250" max="250" width="4.85546875" style="134" customWidth="1"/>
    <col min="251" max="251" width="5.42578125" style="134" customWidth="1"/>
    <col min="252" max="252" width="6.140625" style="134" customWidth="1"/>
    <col min="253" max="253" width="6.5703125" style="134" customWidth="1"/>
    <col min="254" max="254" width="6.140625" style="134" customWidth="1"/>
    <col min="255" max="255" width="7.140625" style="134" customWidth="1"/>
    <col min="256" max="257" width="5.7109375" style="134" customWidth="1"/>
    <col min="258" max="258" width="5.5703125" style="134" customWidth="1"/>
    <col min="259" max="259" width="7.7109375" style="134" customWidth="1"/>
    <col min="260" max="261" width="8.140625" style="134" customWidth="1"/>
    <col min="262" max="262" width="5.28515625" style="134" customWidth="1"/>
    <col min="263" max="264" width="5.85546875" style="134" customWidth="1"/>
    <col min="265" max="265" width="0.140625" style="134" customWidth="1"/>
    <col min="266" max="267" width="7.7109375" style="134" customWidth="1"/>
    <col min="268" max="268" width="8.42578125" style="134" customWidth="1"/>
    <col min="269" max="504" width="9.140625" style="134"/>
    <col min="505" max="505" width="21.5703125" style="134" customWidth="1"/>
    <col min="506" max="506" width="4.85546875" style="134" customWidth="1"/>
    <col min="507" max="507" width="5.42578125" style="134" customWidth="1"/>
    <col min="508" max="508" width="6.140625" style="134" customWidth="1"/>
    <col min="509" max="509" width="6.5703125" style="134" customWidth="1"/>
    <col min="510" max="510" width="6.140625" style="134" customWidth="1"/>
    <col min="511" max="511" width="7.140625" style="134" customWidth="1"/>
    <col min="512" max="513" width="5.7109375" style="134" customWidth="1"/>
    <col min="514" max="514" width="5.5703125" style="134" customWidth="1"/>
    <col min="515" max="515" width="7.7109375" style="134" customWidth="1"/>
    <col min="516" max="517" width="8.140625" style="134" customWidth="1"/>
    <col min="518" max="518" width="5.28515625" style="134" customWidth="1"/>
    <col min="519" max="520" width="5.85546875" style="134" customWidth="1"/>
    <col min="521" max="521" width="0.140625" style="134" customWidth="1"/>
    <col min="522" max="523" width="7.7109375" style="134" customWidth="1"/>
    <col min="524" max="524" width="8.42578125" style="134" customWidth="1"/>
    <col min="525" max="760" width="9.140625" style="134"/>
    <col min="761" max="761" width="21.5703125" style="134" customWidth="1"/>
    <col min="762" max="762" width="4.85546875" style="134" customWidth="1"/>
    <col min="763" max="763" width="5.42578125" style="134" customWidth="1"/>
    <col min="764" max="764" width="6.140625" style="134" customWidth="1"/>
    <col min="765" max="765" width="6.5703125" style="134" customWidth="1"/>
    <col min="766" max="766" width="6.140625" style="134" customWidth="1"/>
    <col min="767" max="767" width="7.140625" style="134" customWidth="1"/>
    <col min="768" max="769" width="5.7109375" style="134" customWidth="1"/>
    <col min="770" max="770" width="5.5703125" style="134" customWidth="1"/>
    <col min="771" max="771" width="7.7109375" style="134" customWidth="1"/>
    <col min="772" max="773" width="8.140625" style="134" customWidth="1"/>
    <col min="774" max="774" width="5.28515625" style="134" customWidth="1"/>
    <col min="775" max="776" width="5.85546875" style="134" customWidth="1"/>
    <col min="777" max="777" width="0.140625" style="134" customWidth="1"/>
    <col min="778" max="779" width="7.7109375" style="134" customWidth="1"/>
    <col min="780" max="780" width="8.42578125" style="134" customWidth="1"/>
    <col min="781" max="1016" width="9.140625" style="134"/>
    <col min="1017" max="1017" width="21.5703125" style="134" customWidth="1"/>
    <col min="1018" max="1018" width="4.85546875" style="134" customWidth="1"/>
    <col min="1019" max="1019" width="5.42578125" style="134" customWidth="1"/>
    <col min="1020" max="1020" width="6.140625" style="134" customWidth="1"/>
    <col min="1021" max="1021" width="6.5703125" style="134" customWidth="1"/>
    <col min="1022" max="1022" width="6.140625" style="134" customWidth="1"/>
    <col min="1023" max="1023" width="7.140625" style="134" customWidth="1"/>
    <col min="1024" max="1025" width="5.7109375" style="134" customWidth="1"/>
    <col min="1026" max="1026" width="5.5703125" style="134" customWidth="1"/>
    <col min="1027" max="1027" width="7.7109375" style="134" customWidth="1"/>
    <col min="1028" max="1029" width="8.140625" style="134" customWidth="1"/>
    <col min="1030" max="1030" width="5.28515625" style="134" customWidth="1"/>
    <col min="1031" max="1032" width="5.85546875" style="134" customWidth="1"/>
    <col min="1033" max="1033" width="0.140625" style="134" customWidth="1"/>
    <col min="1034" max="1035" width="7.7109375" style="134" customWidth="1"/>
    <col min="1036" max="1036" width="8.42578125" style="134" customWidth="1"/>
    <col min="1037" max="1272" width="9.140625" style="134"/>
    <col min="1273" max="1273" width="21.5703125" style="134" customWidth="1"/>
    <col min="1274" max="1274" width="4.85546875" style="134" customWidth="1"/>
    <col min="1275" max="1275" width="5.42578125" style="134" customWidth="1"/>
    <col min="1276" max="1276" width="6.140625" style="134" customWidth="1"/>
    <col min="1277" max="1277" width="6.5703125" style="134" customWidth="1"/>
    <col min="1278" max="1278" width="6.140625" style="134" customWidth="1"/>
    <col min="1279" max="1279" width="7.140625" style="134" customWidth="1"/>
    <col min="1280" max="1281" width="5.7109375" style="134" customWidth="1"/>
    <col min="1282" max="1282" width="5.5703125" style="134" customWidth="1"/>
    <col min="1283" max="1283" width="7.7109375" style="134" customWidth="1"/>
    <col min="1284" max="1285" width="8.140625" style="134" customWidth="1"/>
    <col min="1286" max="1286" width="5.28515625" style="134" customWidth="1"/>
    <col min="1287" max="1288" width="5.85546875" style="134" customWidth="1"/>
    <col min="1289" max="1289" width="0.140625" style="134" customWidth="1"/>
    <col min="1290" max="1291" width="7.7109375" style="134" customWidth="1"/>
    <col min="1292" max="1292" width="8.42578125" style="134" customWidth="1"/>
    <col min="1293" max="1528" width="9.140625" style="134"/>
    <col min="1529" max="1529" width="21.5703125" style="134" customWidth="1"/>
    <col min="1530" max="1530" width="4.85546875" style="134" customWidth="1"/>
    <col min="1531" max="1531" width="5.42578125" style="134" customWidth="1"/>
    <col min="1532" max="1532" width="6.140625" style="134" customWidth="1"/>
    <col min="1533" max="1533" width="6.5703125" style="134" customWidth="1"/>
    <col min="1534" max="1534" width="6.140625" style="134" customWidth="1"/>
    <col min="1535" max="1535" width="7.140625" style="134" customWidth="1"/>
    <col min="1536" max="1537" width="5.7109375" style="134" customWidth="1"/>
    <col min="1538" max="1538" width="5.5703125" style="134" customWidth="1"/>
    <col min="1539" max="1539" width="7.7109375" style="134" customWidth="1"/>
    <col min="1540" max="1541" width="8.140625" style="134" customWidth="1"/>
    <col min="1542" max="1542" width="5.28515625" style="134" customWidth="1"/>
    <col min="1543" max="1544" width="5.85546875" style="134" customWidth="1"/>
    <col min="1545" max="1545" width="0.140625" style="134" customWidth="1"/>
    <col min="1546" max="1547" width="7.7109375" style="134" customWidth="1"/>
    <col min="1548" max="1548" width="8.42578125" style="134" customWidth="1"/>
    <col min="1549" max="1784" width="9.140625" style="134"/>
    <col min="1785" max="1785" width="21.5703125" style="134" customWidth="1"/>
    <col min="1786" max="1786" width="4.85546875" style="134" customWidth="1"/>
    <col min="1787" max="1787" width="5.42578125" style="134" customWidth="1"/>
    <col min="1788" max="1788" width="6.140625" style="134" customWidth="1"/>
    <col min="1789" max="1789" width="6.5703125" style="134" customWidth="1"/>
    <col min="1790" max="1790" width="6.140625" style="134" customWidth="1"/>
    <col min="1791" max="1791" width="7.140625" style="134" customWidth="1"/>
    <col min="1792" max="1793" width="5.7109375" style="134" customWidth="1"/>
    <col min="1794" max="1794" width="5.5703125" style="134" customWidth="1"/>
    <col min="1795" max="1795" width="7.7109375" style="134" customWidth="1"/>
    <col min="1796" max="1797" width="8.140625" style="134" customWidth="1"/>
    <col min="1798" max="1798" width="5.28515625" style="134" customWidth="1"/>
    <col min="1799" max="1800" width="5.85546875" style="134" customWidth="1"/>
    <col min="1801" max="1801" width="0.140625" style="134" customWidth="1"/>
    <col min="1802" max="1803" width="7.7109375" style="134" customWidth="1"/>
    <col min="1804" max="1804" width="8.42578125" style="134" customWidth="1"/>
    <col min="1805" max="2040" width="9.140625" style="134"/>
    <col min="2041" max="2041" width="21.5703125" style="134" customWidth="1"/>
    <col min="2042" max="2042" width="4.85546875" style="134" customWidth="1"/>
    <col min="2043" max="2043" width="5.42578125" style="134" customWidth="1"/>
    <col min="2044" max="2044" width="6.140625" style="134" customWidth="1"/>
    <col min="2045" max="2045" width="6.5703125" style="134" customWidth="1"/>
    <col min="2046" max="2046" width="6.140625" style="134" customWidth="1"/>
    <col min="2047" max="2047" width="7.140625" style="134" customWidth="1"/>
    <col min="2048" max="2049" width="5.7109375" style="134" customWidth="1"/>
    <col min="2050" max="2050" width="5.5703125" style="134" customWidth="1"/>
    <col min="2051" max="2051" width="7.7109375" style="134" customWidth="1"/>
    <col min="2052" max="2053" width="8.140625" style="134" customWidth="1"/>
    <col min="2054" max="2054" width="5.28515625" style="134" customWidth="1"/>
    <col min="2055" max="2056" width="5.85546875" style="134" customWidth="1"/>
    <col min="2057" max="2057" width="0.140625" style="134" customWidth="1"/>
    <col min="2058" max="2059" width="7.7109375" style="134" customWidth="1"/>
    <col min="2060" max="2060" width="8.42578125" style="134" customWidth="1"/>
    <col min="2061" max="2296" width="9.140625" style="134"/>
    <col min="2297" max="2297" width="21.5703125" style="134" customWidth="1"/>
    <col min="2298" max="2298" width="4.85546875" style="134" customWidth="1"/>
    <col min="2299" max="2299" width="5.42578125" style="134" customWidth="1"/>
    <col min="2300" max="2300" width="6.140625" style="134" customWidth="1"/>
    <col min="2301" max="2301" width="6.5703125" style="134" customWidth="1"/>
    <col min="2302" max="2302" width="6.140625" style="134" customWidth="1"/>
    <col min="2303" max="2303" width="7.140625" style="134" customWidth="1"/>
    <col min="2304" max="2305" width="5.7109375" style="134" customWidth="1"/>
    <col min="2306" max="2306" width="5.5703125" style="134" customWidth="1"/>
    <col min="2307" max="2307" width="7.7109375" style="134" customWidth="1"/>
    <col min="2308" max="2309" width="8.140625" style="134" customWidth="1"/>
    <col min="2310" max="2310" width="5.28515625" style="134" customWidth="1"/>
    <col min="2311" max="2312" width="5.85546875" style="134" customWidth="1"/>
    <col min="2313" max="2313" width="0.140625" style="134" customWidth="1"/>
    <col min="2314" max="2315" width="7.7109375" style="134" customWidth="1"/>
    <col min="2316" max="2316" width="8.42578125" style="134" customWidth="1"/>
    <col min="2317" max="2552" width="9.140625" style="134"/>
    <col min="2553" max="2553" width="21.5703125" style="134" customWidth="1"/>
    <col min="2554" max="2554" width="4.85546875" style="134" customWidth="1"/>
    <col min="2555" max="2555" width="5.42578125" style="134" customWidth="1"/>
    <col min="2556" max="2556" width="6.140625" style="134" customWidth="1"/>
    <col min="2557" max="2557" width="6.5703125" style="134" customWidth="1"/>
    <col min="2558" max="2558" width="6.140625" style="134" customWidth="1"/>
    <col min="2559" max="2559" width="7.140625" style="134" customWidth="1"/>
    <col min="2560" max="2561" width="5.7109375" style="134" customWidth="1"/>
    <col min="2562" max="2562" width="5.5703125" style="134" customWidth="1"/>
    <col min="2563" max="2563" width="7.7109375" style="134" customWidth="1"/>
    <col min="2564" max="2565" width="8.140625" style="134" customWidth="1"/>
    <col min="2566" max="2566" width="5.28515625" style="134" customWidth="1"/>
    <col min="2567" max="2568" width="5.85546875" style="134" customWidth="1"/>
    <col min="2569" max="2569" width="0.140625" style="134" customWidth="1"/>
    <col min="2570" max="2571" width="7.7109375" style="134" customWidth="1"/>
    <col min="2572" max="2572" width="8.42578125" style="134" customWidth="1"/>
    <col min="2573" max="2808" width="9.140625" style="134"/>
    <col min="2809" max="2809" width="21.5703125" style="134" customWidth="1"/>
    <col min="2810" max="2810" width="4.85546875" style="134" customWidth="1"/>
    <col min="2811" max="2811" width="5.42578125" style="134" customWidth="1"/>
    <col min="2812" max="2812" width="6.140625" style="134" customWidth="1"/>
    <col min="2813" max="2813" width="6.5703125" style="134" customWidth="1"/>
    <col min="2814" max="2814" width="6.140625" style="134" customWidth="1"/>
    <col min="2815" max="2815" width="7.140625" style="134" customWidth="1"/>
    <col min="2816" max="2817" width="5.7109375" style="134" customWidth="1"/>
    <col min="2818" max="2818" width="5.5703125" style="134" customWidth="1"/>
    <col min="2819" max="2819" width="7.7109375" style="134" customWidth="1"/>
    <col min="2820" max="2821" width="8.140625" style="134" customWidth="1"/>
    <col min="2822" max="2822" width="5.28515625" style="134" customWidth="1"/>
    <col min="2823" max="2824" width="5.85546875" style="134" customWidth="1"/>
    <col min="2825" max="2825" width="0.140625" style="134" customWidth="1"/>
    <col min="2826" max="2827" width="7.7109375" style="134" customWidth="1"/>
    <col min="2828" max="2828" width="8.42578125" style="134" customWidth="1"/>
    <col min="2829" max="3064" width="9.140625" style="134"/>
    <col min="3065" max="3065" width="21.5703125" style="134" customWidth="1"/>
    <col min="3066" max="3066" width="4.85546875" style="134" customWidth="1"/>
    <col min="3067" max="3067" width="5.42578125" style="134" customWidth="1"/>
    <col min="3068" max="3068" width="6.140625" style="134" customWidth="1"/>
    <col min="3069" max="3069" width="6.5703125" style="134" customWidth="1"/>
    <col min="3070" max="3070" width="6.140625" style="134" customWidth="1"/>
    <col min="3071" max="3071" width="7.140625" style="134" customWidth="1"/>
    <col min="3072" max="3073" width="5.7109375" style="134" customWidth="1"/>
    <col min="3074" max="3074" width="5.5703125" style="134" customWidth="1"/>
    <col min="3075" max="3075" width="7.7109375" style="134" customWidth="1"/>
    <col min="3076" max="3077" width="8.140625" style="134" customWidth="1"/>
    <col min="3078" max="3078" width="5.28515625" style="134" customWidth="1"/>
    <col min="3079" max="3080" width="5.85546875" style="134" customWidth="1"/>
    <col min="3081" max="3081" width="0.140625" style="134" customWidth="1"/>
    <col min="3082" max="3083" width="7.7109375" style="134" customWidth="1"/>
    <col min="3084" max="3084" width="8.42578125" style="134" customWidth="1"/>
    <col min="3085" max="3320" width="9.140625" style="134"/>
    <col min="3321" max="3321" width="21.5703125" style="134" customWidth="1"/>
    <col min="3322" max="3322" width="4.85546875" style="134" customWidth="1"/>
    <col min="3323" max="3323" width="5.42578125" style="134" customWidth="1"/>
    <col min="3324" max="3324" width="6.140625" style="134" customWidth="1"/>
    <col min="3325" max="3325" width="6.5703125" style="134" customWidth="1"/>
    <col min="3326" max="3326" width="6.140625" style="134" customWidth="1"/>
    <col min="3327" max="3327" width="7.140625" style="134" customWidth="1"/>
    <col min="3328" max="3329" width="5.7109375" style="134" customWidth="1"/>
    <col min="3330" max="3330" width="5.5703125" style="134" customWidth="1"/>
    <col min="3331" max="3331" width="7.7109375" style="134" customWidth="1"/>
    <col min="3332" max="3333" width="8.140625" style="134" customWidth="1"/>
    <col min="3334" max="3334" width="5.28515625" style="134" customWidth="1"/>
    <col min="3335" max="3336" width="5.85546875" style="134" customWidth="1"/>
    <col min="3337" max="3337" width="0.140625" style="134" customWidth="1"/>
    <col min="3338" max="3339" width="7.7109375" style="134" customWidth="1"/>
    <col min="3340" max="3340" width="8.42578125" style="134" customWidth="1"/>
    <col min="3341" max="3576" width="9.140625" style="134"/>
    <col min="3577" max="3577" width="21.5703125" style="134" customWidth="1"/>
    <col min="3578" max="3578" width="4.85546875" style="134" customWidth="1"/>
    <col min="3579" max="3579" width="5.42578125" style="134" customWidth="1"/>
    <col min="3580" max="3580" width="6.140625" style="134" customWidth="1"/>
    <col min="3581" max="3581" width="6.5703125" style="134" customWidth="1"/>
    <col min="3582" max="3582" width="6.140625" style="134" customWidth="1"/>
    <col min="3583" max="3583" width="7.140625" style="134" customWidth="1"/>
    <col min="3584" max="3585" width="5.7109375" style="134" customWidth="1"/>
    <col min="3586" max="3586" width="5.5703125" style="134" customWidth="1"/>
    <col min="3587" max="3587" width="7.7109375" style="134" customWidth="1"/>
    <col min="3588" max="3589" width="8.140625" style="134" customWidth="1"/>
    <col min="3590" max="3590" width="5.28515625" style="134" customWidth="1"/>
    <col min="3591" max="3592" width="5.85546875" style="134" customWidth="1"/>
    <col min="3593" max="3593" width="0.140625" style="134" customWidth="1"/>
    <col min="3594" max="3595" width="7.7109375" style="134" customWidth="1"/>
    <col min="3596" max="3596" width="8.42578125" style="134" customWidth="1"/>
    <col min="3597" max="3832" width="9.140625" style="134"/>
    <col min="3833" max="3833" width="21.5703125" style="134" customWidth="1"/>
    <col min="3834" max="3834" width="4.85546875" style="134" customWidth="1"/>
    <col min="3835" max="3835" width="5.42578125" style="134" customWidth="1"/>
    <col min="3836" max="3836" width="6.140625" style="134" customWidth="1"/>
    <col min="3837" max="3837" width="6.5703125" style="134" customWidth="1"/>
    <col min="3838" max="3838" width="6.140625" style="134" customWidth="1"/>
    <col min="3839" max="3839" width="7.140625" style="134" customWidth="1"/>
    <col min="3840" max="3841" width="5.7109375" style="134" customWidth="1"/>
    <col min="3842" max="3842" width="5.5703125" style="134" customWidth="1"/>
    <col min="3843" max="3843" width="7.7109375" style="134" customWidth="1"/>
    <col min="3844" max="3845" width="8.140625" style="134" customWidth="1"/>
    <col min="3846" max="3846" width="5.28515625" style="134" customWidth="1"/>
    <col min="3847" max="3848" width="5.85546875" style="134" customWidth="1"/>
    <col min="3849" max="3849" width="0.140625" style="134" customWidth="1"/>
    <col min="3850" max="3851" width="7.7109375" style="134" customWidth="1"/>
    <col min="3852" max="3852" width="8.42578125" style="134" customWidth="1"/>
    <col min="3853" max="4088" width="9.140625" style="134"/>
    <col min="4089" max="4089" width="21.5703125" style="134" customWidth="1"/>
    <col min="4090" max="4090" width="4.85546875" style="134" customWidth="1"/>
    <col min="4091" max="4091" width="5.42578125" style="134" customWidth="1"/>
    <col min="4092" max="4092" width="6.140625" style="134" customWidth="1"/>
    <col min="4093" max="4093" width="6.5703125" style="134" customWidth="1"/>
    <col min="4094" max="4094" width="6.140625" style="134" customWidth="1"/>
    <col min="4095" max="4095" width="7.140625" style="134" customWidth="1"/>
    <col min="4096" max="4097" width="5.7109375" style="134" customWidth="1"/>
    <col min="4098" max="4098" width="5.5703125" style="134" customWidth="1"/>
    <col min="4099" max="4099" width="7.7109375" style="134" customWidth="1"/>
    <col min="4100" max="4101" width="8.140625" style="134" customWidth="1"/>
    <col min="4102" max="4102" width="5.28515625" style="134" customWidth="1"/>
    <col min="4103" max="4104" width="5.85546875" style="134" customWidth="1"/>
    <col min="4105" max="4105" width="0.140625" style="134" customWidth="1"/>
    <col min="4106" max="4107" width="7.7109375" style="134" customWidth="1"/>
    <col min="4108" max="4108" width="8.42578125" style="134" customWidth="1"/>
    <col min="4109" max="4344" width="9.140625" style="134"/>
    <col min="4345" max="4345" width="21.5703125" style="134" customWidth="1"/>
    <col min="4346" max="4346" width="4.85546875" style="134" customWidth="1"/>
    <col min="4347" max="4347" width="5.42578125" style="134" customWidth="1"/>
    <col min="4348" max="4348" width="6.140625" style="134" customWidth="1"/>
    <col min="4349" max="4349" width="6.5703125" style="134" customWidth="1"/>
    <col min="4350" max="4350" width="6.140625" style="134" customWidth="1"/>
    <col min="4351" max="4351" width="7.140625" style="134" customWidth="1"/>
    <col min="4352" max="4353" width="5.7109375" style="134" customWidth="1"/>
    <col min="4354" max="4354" width="5.5703125" style="134" customWidth="1"/>
    <col min="4355" max="4355" width="7.7109375" style="134" customWidth="1"/>
    <col min="4356" max="4357" width="8.140625" style="134" customWidth="1"/>
    <col min="4358" max="4358" width="5.28515625" style="134" customWidth="1"/>
    <col min="4359" max="4360" width="5.85546875" style="134" customWidth="1"/>
    <col min="4361" max="4361" width="0.140625" style="134" customWidth="1"/>
    <col min="4362" max="4363" width="7.7109375" style="134" customWidth="1"/>
    <col min="4364" max="4364" width="8.42578125" style="134" customWidth="1"/>
    <col min="4365" max="4600" width="9.140625" style="134"/>
    <col min="4601" max="4601" width="21.5703125" style="134" customWidth="1"/>
    <col min="4602" max="4602" width="4.85546875" style="134" customWidth="1"/>
    <col min="4603" max="4603" width="5.42578125" style="134" customWidth="1"/>
    <col min="4604" max="4604" width="6.140625" style="134" customWidth="1"/>
    <col min="4605" max="4605" width="6.5703125" style="134" customWidth="1"/>
    <col min="4606" max="4606" width="6.140625" style="134" customWidth="1"/>
    <col min="4607" max="4607" width="7.140625" style="134" customWidth="1"/>
    <col min="4608" max="4609" width="5.7109375" style="134" customWidth="1"/>
    <col min="4610" max="4610" width="5.5703125" style="134" customWidth="1"/>
    <col min="4611" max="4611" width="7.7109375" style="134" customWidth="1"/>
    <col min="4612" max="4613" width="8.140625" style="134" customWidth="1"/>
    <col min="4614" max="4614" width="5.28515625" style="134" customWidth="1"/>
    <col min="4615" max="4616" width="5.85546875" style="134" customWidth="1"/>
    <col min="4617" max="4617" width="0.140625" style="134" customWidth="1"/>
    <col min="4618" max="4619" width="7.7109375" style="134" customWidth="1"/>
    <col min="4620" max="4620" width="8.42578125" style="134" customWidth="1"/>
    <col min="4621" max="4856" width="9.140625" style="134"/>
    <col min="4857" max="4857" width="21.5703125" style="134" customWidth="1"/>
    <col min="4858" max="4858" width="4.85546875" style="134" customWidth="1"/>
    <col min="4859" max="4859" width="5.42578125" style="134" customWidth="1"/>
    <col min="4860" max="4860" width="6.140625" style="134" customWidth="1"/>
    <col min="4861" max="4861" width="6.5703125" style="134" customWidth="1"/>
    <col min="4862" max="4862" width="6.140625" style="134" customWidth="1"/>
    <col min="4863" max="4863" width="7.140625" style="134" customWidth="1"/>
    <col min="4864" max="4865" width="5.7109375" style="134" customWidth="1"/>
    <col min="4866" max="4866" width="5.5703125" style="134" customWidth="1"/>
    <col min="4867" max="4867" width="7.7109375" style="134" customWidth="1"/>
    <col min="4868" max="4869" width="8.140625" style="134" customWidth="1"/>
    <col min="4870" max="4870" width="5.28515625" style="134" customWidth="1"/>
    <col min="4871" max="4872" width="5.85546875" style="134" customWidth="1"/>
    <col min="4873" max="4873" width="0.140625" style="134" customWidth="1"/>
    <col min="4874" max="4875" width="7.7109375" style="134" customWidth="1"/>
    <col min="4876" max="4876" width="8.42578125" style="134" customWidth="1"/>
    <col min="4877" max="5112" width="9.140625" style="134"/>
    <col min="5113" max="5113" width="21.5703125" style="134" customWidth="1"/>
    <col min="5114" max="5114" width="4.85546875" style="134" customWidth="1"/>
    <col min="5115" max="5115" width="5.42578125" style="134" customWidth="1"/>
    <col min="5116" max="5116" width="6.140625" style="134" customWidth="1"/>
    <col min="5117" max="5117" width="6.5703125" style="134" customWidth="1"/>
    <col min="5118" max="5118" width="6.140625" style="134" customWidth="1"/>
    <col min="5119" max="5119" width="7.140625" style="134" customWidth="1"/>
    <col min="5120" max="5121" width="5.7109375" style="134" customWidth="1"/>
    <col min="5122" max="5122" width="5.5703125" style="134" customWidth="1"/>
    <col min="5123" max="5123" width="7.7109375" style="134" customWidth="1"/>
    <col min="5124" max="5125" width="8.140625" style="134" customWidth="1"/>
    <col min="5126" max="5126" width="5.28515625" style="134" customWidth="1"/>
    <col min="5127" max="5128" width="5.85546875" style="134" customWidth="1"/>
    <col min="5129" max="5129" width="0.140625" style="134" customWidth="1"/>
    <col min="5130" max="5131" width="7.7109375" style="134" customWidth="1"/>
    <col min="5132" max="5132" width="8.42578125" style="134" customWidth="1"/>
    <col min="5133" max="5368" width="9.140625" style="134"/>
    <col min="5369" max="5369" width="21.5703125" style="134" customWidth="1"/>
    <col min="5370" max="5370" width="4.85546875" style="134" customWidth="1"/>
    <col min="5371" max="5371" width="5.42578125" style="134" customWidth="1"/>
    <col min="5372" max="5372" width="6.140625" style="134" customWidth="1"/>
    <col min="5373" max="5373" width="6.5703125" style="134" customWidth="1"/>
    <col min="5374" max="5374" width="6.140625" style="134" customWidth="1"/>
    <col min="5375" max="5375" width="7.140625" style="134" customWidth="1"/>
    <col min="5376" max="5377" width="5.7109375" style="134" customWidth="1"/>
    <col min="5378" max="5378" width="5.5703125" style="134" customWidth="1"/>
    <col min="5379" max="5379" width="7.7109375" style="134" customWidth="1"/>
    <col min="5380" max="5381" width="8.140625" style="134" customWidth="1"/>
    <col min="5382" max="5382" width="5.28515625" style="134" customWidth="1"/>
    <col min="5383" max="5384" width="5.85546875" style="134" customWidth="1"/>
    <col min="5385" max="5385" width="0.140625" style="134" customWidth="1"/>
    <col min="5386" max="5387" width="7.7109375" style="134" customWidth="1"/>
    <col min="5388" max="5388" width="8.42578125" style="134" customWidth="1"/>
    <col min="5389" max="5624" width="9.140625" style="134"/>
    <col min="5625" max="5625" width="21.5703125" style="134" customWidth="1"/>
    <col min="5626" max="5626" width="4.85546875" style="134" customWidth="1"/>
    <col min="5627" max="5627" width="5.42578125" style="134" customWidth="1"/>
    <col min="5628" max="5628" width="6.140625" style="134" customWidth="1"/>
    <col min="5629" max="5629" width="6.5703125" style="134" customWidth="1"/>
    <col min="5630" max="5630" width="6.140625" style="134" customWidth="1"/>
    <col min="5631" max="5631" width="7.140625" style="134" customWidth="1"/>
    <col min="5632" max="5633" width="5.7109375" style="134" customWidth="1"/>
    <col min="5634" max="5634" width="5.5703125" style="134" customWidth="1"/>
    <col min="5635" max="5635" width="7.7109375" style="134" customWidth="1"/>
    <col min="5636" max="5637" width="8.140625" style="134" customWidth="1"/>
    <col min="5638" max="5638" width="5.28515625" style="134" customWidth="1"/>
    <col min="5639" max="5640" width="5.85546875" style="134" customWidth="1"/>
    <col min="5641" max="5641" width="0.140625" style="134" customWidth="1"/>
    <col min="5642" max="5643" width="7.7109375" style="134" customWidth="1"/>
    <col min="5644" max="5644" width="8.42578125" style="134" customWidth="1"/>
    <col min="5645" max="5880" width="9.140625" style="134"/>
    <col min="5881" max="5881" width="21.5703125" style="134" customWidth="1"/>
    <col min="5882" max="5882" width="4.85546875" style="134" customWidth="1"/>
    <col min="5883" max="5883" width="5.42578125" style="134" customWidth="1"/>
    <col min="5884" max="5884" width="6.140625" style="134" customWidth="1"/>
    <col min="5885" max="5885" width="6.5703125" style="134" customWidth="1"/>
    <col min="5886" max="5886" width="6.140625" style="134" customWidth="1"/>
    <col min="5887" max="5887" width="7.140625" style="134" customWidth="1"/>
    <col min="5888" max="5889" width="5.7109375" style="134" customWidth="1"/>
    <col min="5890" max="5890" width="5.5703125" style="134" customWidth="1"/>
    <col min="5891" max="5891" width="7.7109375" style="134" customWidth="1"/>
    <col min="5892" max="5893" width="8.140625" style="134" customWidth="1"/>
    <col min="5894" max="5894" width="5.28515625" style="134" customWidth="1"/>
    <col min="5895" max="5896" width="5.85546875" style="134" customWidth="1"/>
    <col min="5897" max="5897" width="0.140625" style="134" customWidth="1"/>
    <col min="5898" max="5899" width="7.7109375" style="134" customWidth="1"/>
    <col min="5900" max="5900" width="8.42578125" style="134" customWidth="1"/>
    <col min="5901" max="6136" width="9.140625" style="134"/>
    <col min="6137" max="6137" width="21.5703125" style="134" customWidth="1"/>
    <col min="6138" max="6138" width="4.85546875" style="134" customWidth="1"/>
    <col min="6139" max="6139" width="5.42578125" style="134" customWidth="1"/>
    <col min="6140" max="6140" width="6.140625" style="134" customWidth="1"/>
    <col min="6141" max="6141" width="6.5703125" style="134" customWidth="1"/>
    <col min="6142" max="6142" width="6.140625" style="134" customWidth="1"/>
    <col min="6143" max="6143" width="7.140625" style="134" customWidth="1"/>
    <col min="6144" max="6145" width="5.7109375" style="134" customWidth="1"/>
    <col min="6146" max="6146" width="5.5703125" style="134" customWidth="1"/>
    <col min="6147" max="6147" width="7.7109375" style="134" customWidth="1"/>
    <col min="6148" max="6149" width="8.140625" style="134" customWidth="1"/>
    <col min="6150" max="6150" width="5.28515625" style="134" customWidth="1"/>
    <col min="6151" max="6152" width="5.85546875" style="134" customWidth="1"/>
    <col min="6153" max="6153" width="0.140625" style="134" customWidth="1"/>
    <col min="6154" max="6155" width="7.7109375" style="134" customWidth="1"/>
    <col min="6156" max="6156" width="8.42578125" style="134" customWidth="1"/>
    <col min="6157" max="6392" width="9.140625" style="134"/>
    <col min="6393" max="6393" width="21.5703125" style="134" customWidth="1"/>
    <col min="6394" max="6394" width="4.85546875" style="134" customWidth="1"/>
    <col min="6395" max="6395" width="5.42578125" style="134" customWidth="1"/>
    <col min="6396" max="6396" width="6.140625" style="134" customWidth="1"/>
    <col min="6397" max="6397" width="6.5703125" style="134" customWidth="1"/>
    <col min="6398" max="6398" width="6.140625" style="134" customWidth="1"/>
    <col min="6399" max="6399" width="7.140625" style="134" customWidth="1"/>
    <col min="6400" max="6401" width="5.7109375" style="134" customWidth="1"/>
    <col min="6402" max="6402" width="5.5703125" style="134" customWidth="1"/>
    <col min="6403" max="6403" width="7.7109375" style="134" customWidth="1"/>
    <col min="6404" max="6405" width="8.140625" style="134" customWidth="1"/>
    <col min="6406" max="6406" width="5.28515625" style="134" customWidth="1"/>
    <col min="6407" max="6408" width="5.85546875" style="134" customWidth="1"/>
    <col min="6409" max="6409" width="0.140625" style="134" customWidth="1"/>
    <col min="6410" max="6411" width="7.7109375" style="134" customWidth="1"/>
    <col min="6412" max="6412" width="8.42578125" style="134" customWidth="1"/>
    <col min="6413" max="6648" width="9.140625" style="134"/>
    <col min="6649" max="6649" width="21.5703125" style="134" customWidth="1"/>
    <col min="6650" max="6650" width="4.85546875" style="134" customWidth="1"/>
    <col min="6651" max="6651" width="5.42578125" style="134" customWidth="1"/>
    <col min="6652" max="6652" width="6.140625" style="134" customWidth="1"/>
    <col min="6653" max="6653" width="6.5703125" style="134" customWidth="1"/>
    <col min="6654" max="6654" width="6.140625" style="134" customWidth="1"/>
    <col min="6655" max="6655" width="7.140625" style="134" customWidth="1"/>
    <col min="6656" max="6657" width="5.7109375" style="134" customWidth="1"/>
    <col min="6658" max="6658" width="5.5703125" style="134" customWidth="1"/>
    <col min="6659" max="6659" width="7.7109375" style="134" customWidth="1"/>
    <col min="6660" max="6661" width="8.140625" style="134" customWidth="1"/>
    <col min="6662" max="6662" width="5.28515625" style="134" customWidth="1"/>
    <col min="6663" max="6664" width="5.85546875" style="134" customWidth="1"/>
    <col min="6665" max="6665" width="0.140625" style="134" customWidth="1"/>
    <col min="6666" max="6667" width="7.7109375" style="134" customWidth="1"/>
    <col min="6668" max="6668" width="8.42578125" style="134" customWidth="1"/>
    <col min="6669" max="6904" width="9.140625" style="134"/>
    <col min="6905" max="6905" width="21.5703125" style="134" customWidth="1"/>
    <col min="6906" max="6906" width="4.85546875" style="134" customWidth="1"/>
    <col min="6907" max="6907" width="5.42578125" style="134" customWidth="1"/>
    <col min="6908" max="6908" width="6.140625" style="134" customWidth="1"/>
    <col min="6909" max="6909" width="6.5703125" style="134" customWidth="1"/>
    <col min="6910" max="6910" width="6.140625" style="134" customWidth="1"/>
    <col min="6911" max="6911" width="7.140625" style="134" customWidth="1"/>
    <col min="6912" max="6913" width="5.7109375" style="134" customWidth="1"/>
    <col min="6914" max="6914" width="5.5703125" style="134" customWidth="1"/>
    <col min="6915" max="6915" width="7.7109375" style="134" customWidth="1"/>
    <col min="6916" max="6917" width="8.140625" style="134" customWidth="1"/>
    <col min="6918" max="6918" width="5.28515625" style="134" customWidth="1"/>
    <col min="6919" max="6920" width="5.85546875" style="134" customWidth="1"/>
    <col min="6921" max="6921" width="0.140625" style="134" customWidth="1"/>
    <col min="6922" max="6923" width="7.7109375" style="134" customWidth="1"/>
    <col min="6924" max="6924" width="8.42578125" style="134" customWidth="1"/>
    <col min="6925" max="7160" width="9.140625" style="134"/>
    <col min="7161" max="7161" width="21.5703125" style="134" customWidth="1"/>
    <col min="7162" max="7162" width="4.85546875" style="134" customWidth="1"/>
    <col min="7163" max="7163" width="5.42578125" style="134" customWidth="1"/>
    <col min="7164" max="7164" width="6.140625" style="134" customWidth="1"/>
    <col min="7165" max="7165" width="6.5703125" style="134" customWidth="1"/>
    <col min="7166" max="7166" width="6.140625" style="134" customWidth="1"/>
    <col min="7167" max="7167" width="7.140625" style="134" customWidth="1"/>
    <col min="7168" max="7169" width="5.7109375" style="134" customWidth="1"/>
    <col min="7170" max="7170" width="5.5703125" style="134" customWidth="1"/>
    <col min="7171" max="7171" width="7.7109375" style="134" customWidth="1"/>
    <col min="7172" max="7173" width="8.140625" style="134" customWidth="1"/>
    <col min="7174" max="7174" width="5.28515625" style="134" customWidth="1"/>
    <col min="7175" max="7176" width="5.85546875" style="134" customWidth="1"/>
    <col min="7177" max="7177" width="0.140625" style="134" customWidth="1"/>
    <col min="7178" max="7179" width="7.7109375" style="134" customWidth="1"/>
    <col min="7180" max="7180" width="8.42578125" style="134" customWidth="1"/>
    <col min="7181" max="7416" width="9.140625" style="134"/>
    <col min="7417" max="7417" width="21.5703125" style="134" customWidth="1"/>
    <col min="7418" max="7418" width="4.85546875" style="134" customWidth="1"/>
    <col min="7419" max="7419" width="5.42578125" style="134" customWidth="1"/>
    <col min="7420" max="7420" width="6.140625" style="134" customWidth="1"/>
    <col min="7421" max="7421" width="6.5703125" style="134" customWidth="1"/>
    <col min="7422" max="7422" width="6.140625" style="134" customWidth="1"/>
    <col min="7423" max="7423" width="7.140625" style="134" customWidth="1"/>
    <col min="7424" max="7425" width="5.7109375" style="134" customWidth="1"/>
    <col min="7426" max="7426" width="5.5703125" style="134" customWidth="1"/>
    <col min="7427" max="7427" width="7.7109375" style="134" customWidth="1"/>
    <col min="7428" max="7429" width="8.140625" style="134" customWidth="1"/>
    <col min="7430" max="7430" width="5.28515625" style="134" customWidth="1"/>
    <col min="7431" max="7432" width="5.85546875" style="134" customWidth="1"/>
    <col min="7433" max="7433" width="0.140625" style="134" customWidth="1"/>
    <col min="7434" max="7435" width="7.7109375" style="134" customWidth="1"/>
    <col min="7436" max="7436" width="8.42578125" style="134" customWidth="1"/>
    <col min="7437" max="7672" width="9.140625" style="134"/>
    <col min="7673" max="7673" width="21.5703125" style="134" customWidth="1"/>
    <col min="7674" max="7674" width="4.85546875" style="134" customWidth="1"/>
    <col min="7675" max="7675" width="5.42578125" style="134" customWidth="1"/>
    <col min="7676" max="7676" width="6.140625" style="134" customWidth="1"/>
    <col min="7677" max="7677" width="6.5703125" style="134" customWidth="1"/>
    <col min="7678" max="7678" width="6.140625" style="134" customWidth="1"/>
    <col min="7679" max="7679" width="7.140625" style="134" customWidth="1"/>
    <col min="7680" max="7681" width="5.7109375" style="134" customWidth="1"/>
    <col min="7682" max="7682" width="5.5703125" style="134" customWidth="1"/>
    <col min="7683" max="7683" width="7.7109375" style="134" customWidth="1"/>
    <col min="7684" max="7685" width="8.140625" style="134" customWidth="1"/>
    <col min="7686" max="7686" width="5.28515625" style="134" customWidth="1"/>
    <col min="7687" max="7688" width="5.85546875" style="134" customWidth="1"/>
    <col min="7689" max="7689" width="0.140625" style="134" customWidth="1"/>
    <col min="7690" max="7691" width="7.7109375" style="134" customWidth="1"/>
    <col min="7692" max="7692" width="8.42578125" style="134" customWidth="1"/>
    <col min="7693" max="7928" width="9.140625" style="134"/>
    <col min="7929" max="7929" width="21.5703125" style="134" customWidth="1"/>
    <col min="7930" max="7930" width="4.85546875" style="134" customWidth="1"/>
    <col min="7931" max="7931" width="5.42578125" style="134" customWidth="1"/>
    <col min="7932" max="7932" width="6.140625" style="134" customWidth="1"/>
    <col min="7933" max="7933" width="6.5703125" style="134" customWidth="1"/>
    <col min="7934" max="7934" width="6.140625" style="134" customWidth="1"/>
    <col min="7935" max="7935" width="7.140625" style="134" customWidth="1"/>
    <col min="7936" max="7937" width="5.7109375" style="134" customWidth="1"/>
    <col min="7938" max="7938" width="5.5703125" style="134" customWidth="1"/>
    <col min="7939" max="7939" width="7.7109375" style="134" customWidth="1"/>
    <col min="7940" max="7941" width="8.140625" style="134" customWidth="1"/>
    <col min="7942" max="7942" width="5.28515625" style="134" customWidth="1"/>
    <col min="7943" max="7944" width="5.85546875" style="134" customWidth="1"/>
    <col min="7945" max="7945" width="0.140625" style="134" customWidth="1"/>
    <col min="7946" max="7947" width="7.7109375" style="134" customWidth="1"/>
    <col min="7948" max="7948" width="8.42578125" style="134" customWidth="1"/>
    <col min="7949" max="8184" width="9.140625" style="134"/>
    <col min="8185" max="8185" width="21.5703125" style="134" customWidth="1"/>
    <col min="8186" max="8186" width="4.85546875" style="134" customWidth="1"/>
    <col min="8187" max="8187" width="5.42578125" style="134" customWidth="1"/>
    <col min="8188" max="8188" width="6.140625" style="134" customWidth="1"/>
    <col min="8189" max="8189" width="6.5703125" style="134" customWidth="1"/>
    <col min="8190" max="8190" width="6.140625" style="134" customWidth="1"/>
    <col min="8191" max="8191" width="7.140625" style="134" customWidth="1"/>
    <col min="8192" max="8193" width="5.7109375" style="134" customWidth="1"/>
    <col min="8194" max="8194" width="5.5703125" style="134" customWidth="1"/>
    <col min="8195" max="8195" width="7.7109375" style="134" customWidth="1"/>
    <col min="8196" max="8197" width="8.140625" style="134" customWidth="1"/>
    <col min="8198" max="8198" width="5.28515625" style="134" customWidth="1"/>
    <col min="8199" max="8200" width="5.85546875" style="134" customWidth="1"/>
    <col min="8201" max="8201" width="0.140625" style="134" customWidth="1"/>
    <col min="8202" max="8203" width="7.7109375" style="134" customWidth="1"/>
    <col min="8204" max="8204" width="8.42578125" style="134" customWidth="1"/>
    <col min="8205" max="8440" width="9.140625" style="134"/>
    <col min="8441" max="8441" width="21.5703125" style="134" customWidth="1"/>
    <col min="8442" max="8442" width="4.85546875" style="134" customWidth="1"/>
    <col min="8443" max="8443" width="5.42578125" style="134" customWidth="1"/>
    <col min="8444" max="8444" width="6.140625" style="134" customWidth="1"/>
    <col min="8445" max="8445" width="6.5703125" style="134" customWidth="1"/>
    <col min="8446" max="8446" width="6.140625" style="134" customWidth="1"/>
    <col min="8447" max="8447" width="7.140625" style="134" customWidth="1"/>
    <col min="8448" max="8449" width="5.7109375" style="134" customWidth="1"/>
    <col min="8450" max="8450" width="5.5703125" style="134" customWidth="1"/>
    <col min="8451" max="8451" width="7.7109375" style="134" customWidth="1"/>
    <col min="8452" max="8453" width="8.140625" style="134" customWidth="1"/>
    <col min="8454" max="8454" width="5.28515625" style="134" customWidth="1"/>
    <col min="8455" max="8456" width="5.85546875" style="134" customWidth="1"/>
    <col min="8457" max="8457" width="0.140625" style="134" customWidth="1"/>
    <col min="8458" max="8459" width="7.7109375" style="134" customWidth="1"/>
    <col min="8460" max="8460" width="8.42578125" style="134" customWidth="1"/>
    <col min="8461" max="8696" width="9.140625" style="134"/>
    <col min="8697" max="8697" width="21.5703125" style="134" customWidth="1"/>
    <col min="8698" max="8698" width="4.85546875" style="134" customWidth="1"/>
    <col min="8699" max="8699" width="5.42578125" style="134" customWidth="1"/>
    <col min="8700" max="8700" width="6.140625" style="134" customWidth="1"/>
    <col min="8701" max="8701" width="6.5703125" style="134" customWidth="1"/>
    <col min="8702" max="8702" width="6.140625" style="134" customWidth="1"/>
    <col min="8703" max="8703" width="7.140625" style="134" customWidth="1"/>
    <col min="8704" max="8705" width="5.7109375" style="134" customWidth="1"/>
    <col min="8706" max="8706" width="5.5703125" style="134" customWidth="1"/>
    <col min="8707" max="8707" width="7.7109375" style="134" customWidth="1"/>
    <col min="8708" max="8709" width="8.140625" style="134" customWidth="1"/>
    <col min="8710" max="8710" width="5.28515625" style="134" customWidth="1"/>
    <col min="8711" max="8712" width="5.85546875" style="134" customWidth="1"/>
    <col min="8713" max="8713" width="0.140625" style="134" customWidth="1"/>
    <col min="8714" max="8715" width="7.7109375" style="134" customWidth="1"/>
    <col min="8716" max="8716" width="8.42578125" style="134" customWidth="1"/>
    <col min="8717" max="8952" width="9.140625" style="134"/>
    <col min="8953" max="8953" width="21.5703125" style="134" customWidth="1"/>
    <col min="8954" max="8954" width="4.85546875" style="134" customWidth="1"/>
    <col min="8955" max="8955" width="5.42578125" style="134" customWidth="1"/>
    <col min="8956" max="8956" width="6.140625" style="134" customWidth="1"/>
    <col min="8957" max="8957" width="6.5703125" style="134" customWidth="1"/>
    <col min="8958" max="8958" width="6.140625" style="134" customWidth="1"/>
    <col min="8959" max="8959" width="7.140625" style="134" customWidth="1"/>
    <col min="8960" max="8961" width="5.7109375" style="134" customWidth="1"/>
    <col min="8962" max="8962" width="5.5703125" style="134" customWidth="1"/>
    <col min="8963" max="8963" width="7.7109375" style="134" customWidth="1"/>
    <col min="8964" max="8965" width="8.140625" style="134" customWidth="1"/>
    <col min="8966" max="8966" width="5.28515625" style="134" customWidth="1"/>
    <col min="8967" max="8968" width="5.85546875" style="134" customWidth="1"/>
    <col min="8969" max="8969" width="0.140625" style="134" customWidth="1"/>
    <col min="8970" max="8971" width="7.7109375" style="134" customWidth="1"/>
    <col min="8972" max="8972" width="8.42578125" style="134" customWidth="1"/>
    <col min="8973" max="9208" width="9.140625" style="134"/>
    <col min="9209" max="9209" width="21.5703125" style="134" customWidth="1"/>
    <col min="9210" max="9210" width="4.85546875" style="134" customWidth="1"/>
    <col min="9211" max="9211" width="5.42578125" style="134" customWidth="1"/>
    <col min="9212" max="9212" width="6.140625" style="134" customWidth="1"/>
    <col min="9213" max="9213" width="6.5703125" style="134" customWidth="1"/>
    <col min="9214" max="9214" width="6.140625" style="134" customWidth="1"/>
    <col min="9215" max="9215" width="7.140625" style="134" customWidth="1"/>
    <col min="9216" max="9217" width="5.7109375" style="134" customWidth="1"/>
    <col min="9218" max="9218" width="5.5703125" style="134" customWidth="1"/>
    <col min="9219" max="9219" width="7.7109375" style="134" customWidth="1"/>
    <col min="9220" max="9221" width="8.140625" style="134" customWidth="1"/>
    <col min="9222" max="9222" width="5.28515625" style="134" customWidth="1"/>
    <col min="9223" max="9224" width="5.85546875" style="134" customWidth="1"/>
    <col min="9225" max="9225" width="0.140625" style="134" customWidth="1"/>
    <col min="9226" max="9227" width="7.7109375" style="134" customWidth="1"/>
    <col min="9228" max="9228" width="8.42578125" style="134" customWidth="1"/>
    <col min="9229" max="9464" width="9.140625" style="134"/>
    <col min="9465" max="9465" width="21.5703125" style="134" customWidth="1"/>
    <col min="9466" max="9466" width="4.85546875" style="134" customWidth="1"/>
    <col min="9467" max="9467" width="5.42578125" style="134" customWidth="1"/>
    <col min="9468" max="9468" width="6.140625" style="134" customWidth="1"/>
    <col min="9469" max="9469" width="6.5703125" style="134" customWidth="1"/>
    <col min="9470" max="9470" width="6.140625" style="134" customWidth="1"/>
    <col min="9471" max="9471" width="7.140625" style="134" customWidth="1"/>
    <col min="9472" max="9473" width="5.7109375" style="134" customWidth="1"/>
    <col min="9474" max="9474" width="5.5703125" style="134" customWidth="1"/>
    <col min="9475" max="9475" width="7.7109375" style="134" customWidth="1"/>
    <col min="9476" max="9477" width="8.140625" style="134" customWidth="1"/>
    <col min="9478" max="9478" width="5.28515625" style="134" customWidth="1"/>
    <col min="9479" max="9480" width="5.85546875" style="134" customWidth="1"/>
    <col min="9481" max="9481" width="0.140625" style="134" customWidth="1"/>
    <col min="9482" max="9483" width="7.7109375" style="134" customWidth="1"/>
    <col min="9484" max="9484" width="8.42578125" style="134" customWidth="1"/>
    <col min="9485" max="9720" width="9.140625" style="134"/>
    <col min="9721" max="9721" width="21.5703125" style="134" customWidth="1"/>
    <col min="9722" max="9722" width="4.85546875" style="134" customWidth="1"/>
    <col min="9723" max="9723" width="5.42578125" style="134" customWidth="1"/>
    <col min="9724" max="9724" width="6.140625" style="134" customWidth="1"/>
    <col min="9725" max="9725" width="6.5703125" style="134" customWidth="1"/>
    <col min="9726" max="9726" width="6.140625" style="134" customWidth="1"/>
    <col min="9727" max="9727" width="7.140625" style="134" customWidth="1"/>
    <col min="9728" max="9729" width="5.7109375" style="134" customWidth="1"/>
    <col min="9730" max="9730" width="5.5703125" style="134" customWidth="1"/>
    <col min="9731" max="9731" width="7.7109375" style="134" customWidth="1"/>
    <col min="9732" max="9733" width="8.140625" style="134" customWidth="1"/>
    <col min="9734" max="9734" width="5.28515625" style="134" customWidth="1"/>
    <col min="9735" max="9736" width="5.85546875" style="134" customWidth="1"/>
    <col min="9737" max="9737" width="0.140625" style="134" customWidth="1"/>
    <col min="9738" max="9739" width="7.7109375" style="134" customWidth="1"/>
    <col min="9740" max="9740" width="8.42578125" style="134" customWidth="1"/>
    <col min="9741" max="9976" width="9.140625" style="134"/>
    <col min="9977" max="9977" width="21.5703125" style="134" customWidth="1"/>
    <col min="9978" max="9978" width="4.85546875" style="134" customWidth="1"/>
    <col min="9979" max="9979" width="5.42578125" style="134" customWidth="1"/>
    <col min="9980" max="9980" width="6.140625" style="134" customWidth="1"/>
    <col min="9981" max="9981" width="6.5703125" style="134" customWidth="1"/>
    <col min="9982" max="9982" width="6.140625" style="134" customWidth="1"/>
    <col min="9983" max="9983" width="7.140625" style="134" customWidth="1"/>
    <col min="9984" max="9985" width="5.7109375" style="134" customWidth="1"/>
    <col min="9986" max="9986" width="5.5703125" style="134" customWidth="1"/>
    <col min="9987" max="9987" width="7.7109375" style="134" customWidth="1"/>
    <col min="9988" max="9989" width="8.140625" style="134" customWidth="1"/>
    <col min="9990" max="9990" width="5.28515625" style="134" customWidth="1"/>
    <col min="9991" max="9992" width="5.85546875" style="134" customWidth="1"/>
    <col min="9993" max="9993" width="0.140625" style="134" customWidth="1"/>
    <col min="9994" max="9995" width="7.7109375" style="134" customWidth="1"/>
    <col min="9996" max="9996" width="8.42578125" style="134" customWidth="1"/>
    <col min="9997" max="10232" width="9.140625" style="134"/>
    <col min="10233" max="10233" width="21.5703125" style="134" customWidth="1"/>
    <col min="10234" max="10234" width="4.85546875" style="134" customWidth="1"/>
    <col min="10235" max="10235" width="5.42578125" style="134" customWidth="1"/>
    <col min="10236" max="10236" width="6.140625" style="134" customWidth="1"/>
    <col min="10237" max="10237" width="6.5703125" style="134" customWidth="1"/>
    <col min="10238" max="10238" width="6.140625" style="134" customWidth="1"/>
    <col min="10239" max="10239" width="7.140625" style="134" customWidth="1"/>
    <col min="10240" max="10241" width="5.7109375" style="134" customWidth="1"/>
    <col min="10242" max="10242" width="5.5703125" style="134" customWidth="1"/>
    <col min="10243" max="10243" width="7.7109375" style="134" customWidth="1"/>
    <col min="10244" max="10245" width="8.140625" style="134" customWidth="1"/>
    <col min="10246" max="10246" width="5.28515625" style="134" customWidth="1"/>
    <col min="10247" max="10248" width="5.85546875" style="134" customWidth="1"/>
    <col min="10249" max="10249" width="0.140625" style="134" customWidth="1"/>
    <col min="10250" max="10251" width="7.7109375" style="134" customWidth="1"/>
    <col min="10252" max="10252" width="8.42578125" style="134" customWidth="1"/>
    <col min="10253" max="10488" width="9.140625" style="134"/>
    <col min="10489" max="10489" width="21.5703125" style="134" customWidth="1"/>
    <col min="10490" max="10490" width="4.85546875" style="134" customWidth="1"/>
    <col min="10491" max="10491" width="5.42578125" style="134" customWidth="1"/>
    <col min="10492" max="10492" width="6.140625" style="134" customWidth="1"/>
    <col min="10493" max="10493" width="6.5703125" style="134" customWidth="1"/>
    <col min="10494" max="10494" width="6.140625" style="134" customWidth="1"/>
    <col min="10495" max="10495" width="7.140625" style="134" customWidth="1"/>
    <col min="10496" max="10497" width="5.7109375" style="134" customWidth="1"/>
    <col min="10498" max="10498" width="5.5703125" style="134" customWidth="1"/>
    <col min="10499" max="10499" width="7.7109375" style="134" customWidth="1"/>
    <col min="10500" max="10501" width="8.140625" style="134" customWidth="1"/>
    <col min="10502" max="10502" width="5.28515625" style="134" customWidth="1"/>
    <col min="10503" max="10504" width="5.85546875" style="134" customWidth="1"/>
    <col min="10505" max="10505" width="0.140625" style="134" customWidth="1"/>
    <col min="10506" max="10507" width="7.7109375" style="134" customWidth="1"/>
    <col min="10508" max="10508" width="8.42578125" style="134" customWidth="1"/>
    <col min="10509" max="10744" width="9.140625" style="134"/>
    <col min="10745" max="10745" width="21.5703125" style="134" customWidth="1"/>
    <col min="10746" max="10746" width="4.85546875" style="134" customWidth="1"/>
    <col min="10747" max="10747" width="5.42578125" style="134" customWidth="1"/>
    <col min="10748" max="10748" width="6.140625" style="134" customWidth="1"/>
    <col min="10749" max="10749" width="6.5703125" style="134" customWidth="1"/>
    <col min="10750" max="10750" width="6.140625" style="134" customWidth="1"/>
    <col min="10751" max="10751" width="7.140625" style="134" customWidth="1"/>
    <col min="10752" max="10753" width="5.7109375" style="134" customWidth="1"/>
    <col min="10754" max="10754" width="5.5703125" style="134" customWidth="1"/>
    <col min="10755" max="10755" width="7.7109375" style="134" customWidth="1"/>
    <col min="10756" max="10757" width="8.140625" style="134" customWidth="1"/>
    <col min="10758" max="10758" width="5.28515625" style="134" customWidth="1"/>
    <col min="10759" max="10760" width="5.85546875" style="134" customWidth="1"/>
    <col min="10761" max="10761" width="0.140625" style="134" customWidth="1"/>
    <col min="10762" max="10763" width="7.7109375" style="134" customWidth="1"/>
    <col min="10764" max="10764" width="8.42578125" style="134" customWidth="1"/>
    <col min="10765" max="11000" width="9.140625" style="134"/>
    <col min="11001" max="11001" width="21.5703125" style="134" customWidth="1"/>
    <col min="11002" max="11002" width="4.85546875" style="134" customWidth="1"/>
    <col min="11003" max="11003" width="5.42578125" style="134" customWidth="1"/>
    <col min="11004" max="11004" width="6.140625" style="134" customWidth="1"/>
    <col min="11005" max="11005" width="6.5703125" style="134" customWidth="1"/>
    <col min="11006" max="11006" width="6.140625" style="134" customWidth="1"/>
    <col min="11007" max="11007" width="7.140625" style="134" customWidth="1"/>
    <col min="11008" max="11009" width="5.7109375" style="134" customWidth="1"/>
    <col min="11010" max="11010" width="5.5703125" style="134" customWidth="1"/>
    <col min="11011" max="11011" width="7.7109375" style="134" customWidth="1"/>
    <col min="11012" max="11013" width="8.140625" style="134" customWidth="1"/>
    <col min="11014" max="11014" width="5.28515625" style="134" customWidth="1"/>
    <col min="11015" max="11016" width="5.85546875" style="134" customWidth="1"/>
    <col min="11017" max="11017" width="0.140625" style="134" customWidth="1"/>
    <col min="11018" max="11019" width="7.7109375" style="134" customWidth="1"/>
    <col min="11020" max="11020" width="8.42578125" style="134" customWidth="1"/>
    <col min="11021" max="11256" width="9.140625" style="134"/>
    <col min="11257" max="11257" width="21.5703125" style="134" customWidth="1"/>
    <col min="11258" max="11258" width="4.85546875" style="134" customWidth="1"/>
    <col min="11259" max="11259" width="5.42578125" style="134" customWidth="1"/>
    <col min="11260" max="11260" width="6.140625" style="134" customWidth="1"/>
    <col min="11261" max="11261" width="6.5703125" style="134" customWidth="1"/>
    <col min="11262" max="11262" width="6.140625" style="134" customWidth="1"/>
    <col min="11263" max="11263" width="7.140625" style="134" customWidth="1"/>
    <col min="11264" max="11265" width="5.7109375" style="134" customWidth="1"/>
    <col min="11266" max="11266" width="5.5703125" style="134" customWidth="1"/>
    <col min="11267" max="11267" width="7.7109375" style="134" customWidth="1"/>
    <col min="11268" max="11269" width="8.140625" style="134" customWidth="1"/>
    <col min="11270" max="11270" width="5.28515625" style="134" customWidth="1"/>
    <col min="11271" max="11272" width="5.85546875" style="134" customWidth="1"/>
    <col min="11273" max="11273" width="0.140625" style="134" customWidth="1"/>
    <col min="11274" max="11275" width="7.7109375" style="134" customWidth="1"/>
    <col min="11276" max="11276" width="8.42578125" style="134" customWidth="1"/>
    <col min="11277" max="11512" width="9.140625" style="134"/>
    <col min="11513" max="11513" width="21.5703125" style="134" customWidth="1"/>
    <col min="11514" max="11514" width="4.85546875" style="134" customWidth="1"/>
    <col min="11515" max="11515" width="5.42578125" style="134" customWidth="1"/>
    <col min="11516" max="11516" width="6.140625" style="134" customWidth="1"/>
    <col min="11517" max="11517" width="6.5703125" style="134" customWidth="1"/>
    <col min="11518" max="11518" width="6.140625" style="134" customWidth="1"/>
    <col min="11519" max="11519" width="7.140625" style="134" customWidth="1"/>
    <col min="11520" max="11521" width="5.7109375" style="134" customWidth="1"/>
    <col min="11522" max="11522" width="5.5703125" style="134" customWidth="1"/>
    <col min="11523" max="11523" width="7.7109375" style="134" customWidth="1"/>
    <col min="11524" max="11525" width="8.140625" style="134" customWidth="1"/>
    <col min="11526" max="11526" width="5.28515625" style="134" customWidth="1"/>
    <col min="11527" max="11528" width="5.85546875" style="134" customWidth="1"/>
    <col min="11529" max="11529" width="0.140625" style="134" customWidth="1"/>
    <col min="11530" max="11531" width="7.7109375" style="134" customWidth="1"/>
    <col min="11532" max="11532" width="8.42578125" style="134" customWidth="1"/>
    <col min="11533" max="11768" width="9.140625" style="134"/>
    <col min="11769" max="11769" width="21.5703125" style="134" customWidth="1"/>
    <col min="11770" max="11770" width="4.85546875" style="134" customWidth="1"/>
    <col min="11771" max="11771" width="5.42578125" style="134" customWidth="1"/>
    <col min="11772" max="11772" width="6.140625" style="134" customWidth="1"/>
    <col min="11773" max="11773" width="6.5703125" style="134" customWidth="1"/>
    <col min="11774" max="11774" width="6.140625" style="134" customWidth="1"/>
    <col min="11775" max="11775" width="7.140625" style="134" customWidth="1"/>
    <col min="11776" max="11777" width="5.7109375" style="134" customWidth="1"/>
    <col min="11778" max="11778" width="5.5703125" style="134" customWidth="1"/>
    <col min="11779" max="11779" width="7.7109375" style="134" customWidth="1"/>
    <col min="11780" max="11781" width="8.140625" style="134" customWidth="1"/>
    <col min="11782" max="11782" width="5.28515625" style="134" customWidth="1"/>
    <col min="11783" max="11784" width="5.85546875" style="134" customWidth="1"/>
    <col min="11785" max="11785" width="0.140625" style="134" customWidth="1"/>
    <col min="11786" max="11787" width="7.7109375" style="134" customWidth="1"/>
    <col min="11788" max="11788" width="8.42578125" style="134" customWidth="1"/>
    <col min="11789" max="12024" width="9.140625" style="134"/>
    <col min="12025" max="12025" width="21.5703125" style="134" customWidth="1"/>
    <col min="12026" max="12026" width="4.85546875" style="134" customWidth="1"/>
    <col min="12027" max="12027" width="5.42578125" style="134" customWidth="1"/>
    <col min="12028" max="12028" width="6.140625" style="134" customWidth="1"/>
    <col min="12029" max="12029" width="6.5703125" style="134" customWidth="1"/>
    <col min="12030" max="12030" width="6.140625" style="134" customWidth="1"/>
    <col min="12031" max="12031" width="7.140625" style="134" customWidth="1"/>
    <col min="12032" max="12033" width="5.7109375" style="134" customWidth="1"/>
    <col min="12034" max="12034" width="5.5703125" style="134" customWidth="1"/>
    <col min="12035" max="12035" width="7.7109375" style="134" customWidth="1"/>
    <col min="12036" max="12037" width="8.140625" style="134" customWidth="1"/>
    <col min="12038" max="12038" width="5.28515625" style="134" customWidth="1"/>
    <col min="12039" max="12040" width="5.85546875" style="134" customWidth="1"/>
    <col min="12041" max="12041" width="0.140625" style="134" customWidth="1"/>
    <col min="12042" max="12043" width="7.7109375" style="134" customWidth="1"/>
    <col min="12044" max="12044" width="8.42578125" style="134" customWidth="1"/>
    <col min="12045" max="12280" width="9.140625" style="134"/>
    <col min="12281" max="12281" width="21.5703125" style="134" customWidth="1"/>
    <col min="12282" max="12282" width="4.85546875" style="134" customWidth="1"/>
    <col min="12283" max="12283" width="5.42578125" style="134" customWidth="1"/>
    <col min="12284" max="12284" width="6.140625" style="134" customWidth="1"/>
    <col min="12285" max="12285" width="6.5703125" style="134" customWidth="1"/>
    <col min="12286" max="12286" width="6.140625" style="134" customWidth="1"/>
    <col min="12287" max="12287" width="7.140625" style="134" customWidth="1"/>
    <col min="12288" max="12289" width="5.7109375" style="134" customWidth="1"/>
    <col min="12290" max="12290" width="5.5703125" style="134" customWidth="1"/>
    <col min="12291" max="12291" width="7.7109375" style="134" customWidth="1"/>
    <col min="12292" max="12293" width="8.140625" style="134" customWidth="1"/>
    <col min="12294" max="12294" width="5.28515625" style="134" customWidth="1"/>
    <col min="12295" max="12296" width="5.85546875" style="134" customWidth="1"/>
    <col min="12297" max="12297" width="0.140625" style="134" customWidth="1"/>
    <col min="12298" max="12299" width="7.7109375" style="134" customWidth="1"/>
    <col min="12300" max="12300" width="8.42578125" style="134" customWidth="1"/>
    <col min="12301" max="12536" width="9.140625" style="134"/>
    <col min="12537" max="12537" width="21.5703125" style="134" customWidth="1"/>
    <col min="12538" max="12538" width="4.85546875" style="134" customWidth="1"/>
    <col min="12539" max="12539" width="5.42578125" style="134" customWidth="1"/>
    <col min="12540" max="12540" width="6.140625" style="134" customWidth="1"/>
    <col min="12541" max="12541" width="6.5703125" style="134" customWidth="1"/>
    <col min="12542" max="12542" width="6.140625" style="134" customWidth="1"/>
    <col min="12543" max="12543" width="7.140625" style="134" customWidth="1"/>
    <col min="12544" max="12545" width="5.7109375" style="134" customWidth="1"/>
    <col min="12546" max="12546" width="5.5703125" style="134" customWidth="1"/>
    <col min="12547" max="12547" width="7.7109375" style="134" customWidth="1"/>
    <col min="12548" max="12549" width="8.140625" style="134" customWidth="1"/>
    <col min="12550" max="12550" width="5.28515625" style="134" customWidth="1"/>
    <col min="12551" max="12552" width="5.85546875" style="134" customWidth="1"/>
    <col min="12553" max="12553" width="0.140625" style="134" customWidth="1"/>
    <col min="12554" max="12555" width="7.7109375" style="134" customWidth="1"/>
    <col min="12556" max="12556" width="8.42578125" style="134" customWidth="1"/>
    <col min="12557" max="12792" width="9.140625" style="134"/>
    <col min="12793" max="12793" width="21.5703125" style="134" customWidth="1"/>
    <col min="12794" max="12794" width="4.85546875" style="134" customWidth="1"/>
    <col min="12795" max="12795" width="5.42578125" style="134" customWidth="1"/>
    <col min="12796" max="12796" width="6.140625" style="134" customWidth="1"/>
    <col min="12797" max="12797" width="6.5703125" style="134" customWidth="1"/>
    <col min="12798" max="12798" width="6.140625" style="134" customWidth="1"/>
    <col min="12799" max="12799" width="7.140625" style="134" customWidth="1"/>
    <col min="12800" max="12801" width="5.7109375" style="134" customWidth="1"/>
    <col min="12802" max="12802" width="5.5703125" style="134" customWidth="1"/>
    <col min="12803" max="12803" width="7.7109375" style="134" customWidth="1"/>
    <col min="12804" max="12805" width="8.140625" style="134" customWidth="1"/>
    <col min="12806" max="12806" width="5.28515625" style="134" customWidth="1"/>
    <col min="12807" max="12808" width="5.85546875" style="134" customWidth="1"/>
    <col min="12809" max="12809" width="0.140625" style="134" customWidth="1"/>
    <col min="12810" max="12811" width="7.7109375" style="134" customWidth="1"/>
    <col min="12812" max="12812" width="8.42578125" style="134" customWidth="1"/>
    <col min="12813" max="13048" width="9.140625" style="134"/>
    <col min="13049" max="13049" width="21.5703125" style="134" customWidth="1"/>
    <col min="13050" max="13050" width="4.85546875" style="134" customWidth="1"/>
    <col min="13051" max="13051" width="5.42578125" style="134" customWidth="1"/>
    <col min="13052" max="13052" width="6.140625" style="134" customWidth="1"/>
    <col min="13053" max="13053" width="6.5703125" style="134" customWidth="1"/>
    <col min="13054" max="13054" width="6.140625" style="134" customWidth="1"/>
    <col min="13055" max="13055" width="7.140625" style="134" customWidth="1"/>
    <col min="13056" max="13057" width="5.7109375" style="134" customWidth="1"/>
    <col min="13058" max="13058" width="5.5703125" style="134" customWidth="1"/>
    <col min="13059" max="13059" width="7.7109375" style="134" customWidth="1"/>
    <col min="13060" max="13061" width="8.140625" style="134" customWidth="1"/>
    <col min="13062" max="13062" width="5.28515625" style="134" customWidth="1"/>
    <col min="13063" max="13064" width="5.85546875" style="134" customWidth="1"/>
    <col min="13065" max="13065" width="0.140625" style="134" customWidth="1"/>
    <col min="13066" max="13067" width="7.7109375" style="134" customWidth="1"/>
    <col min="13068" max="13068" width="8.42578125" style="134" customWidth="1"/>
    <col min="13069" max="13304" width="9.140625" style="134"/>
    <col min="13305" max="13305" width="21.5703125" style="134" customWidth="1"/>
    <col min="13306" max="13306" width="4.85546875" style="134" customWidth="1"/>
    <col min="13307" max="13307" width="5.42578125" style="134" customWidth="1"/>
    <col min="13308" max="13308" width="6.140625" style="134" customWidth="1"/>
    <col min="13309" max="13309" width="6.5703125" style="134" customWidth="1"/>
    <col min="13310" max="13310" width="6.140625" style="134" customWidth="1"/>
    <col min="13311" max="13311" width="7.140625" style="134" customWidth="1"/>
    <col min="13312" max="13313" width="5.7109375" style="134" customWidth="1"/>
    <col min="13314" max="13314" width="5.5703125" style="134" customWidth="1"/>
    <col min="13315" max="13315" width="7.7109375" style="134" customWidth="1"/>
    <col min="13316" max="13317" width="8.140625" style="134" customWidth="1"/>
    <col min="13318" max="13318" width="5.28515625" style="134" customWidth="1"/>
    <col min="13319" max="13320" width="5.85546875" style="134" customWidth="1"/>
    <col min="13321" max="13321" width="0.140625" style="134" customWidth="1"/>
    <col min="13322" max="13323" width="7.7109375" style="134" customWidth="1"/>
    <col min="13324" max="13324" width="8.42578125" style="134" customWidth="1"/>
    <col min="13325" max="13560" width="9.140625" style="134"/>
    <col min="13561" max="13561" width="21.5703125" style="134" customWidth="1"/>
    <col min="13562" max="13562" width="4.85546875" style="134" customWidth="1"/>
    <col min="13563" max="13563" width="5.42578125" style="134" customWidth="1"/>
    <col min="13564" max="13564" width="6.140625" style="134" customWidth="1"/>
    <col min="13565" max="13565" width="6.5703125" style="134" customWidth="1"/>
    <col min="13566" max="13566" width="6.140625" style="134" customWidth="1"/>
    <col min="13567" max="13567" width="7.140625" style="134" customWidth="1"/>
    <col min="13568" max="13569" width="5.7109375" style="134" customWidth="1"/>
    <col min="13570" max="13570" width="5.5703125" style="134" customWidth="1"/>
    <col min="13571" max="13571" width="7.7109375" style="134" customWidth="1"/>
    <col min="13572" max="13573" width="8.140625" style="134" customWidth="1"/>
    <col min="13574" max="13574" width="5.28515625" style="134" customWidth="1"/>
    <col min="13575" max="13576" width="5.85546875" style="134" customWidth="1"/>
    <col min="13577" max="13577" width="0.140625" style="134" customWidth="1"/>
    <col min="13578" max="13579" width="7.7109375" style="134" customWidth="1"/>
    <col min="13580" max="13580" width="8.42578125" style="134" customWidth="1"/>
    <col min="13581" max="13816" width="9.140625" style="134"/>
    <col min="13817" max="13817" width="21.5703125" style="134" customWidth="1"/>
    <col min="13818" max="13818" width="4.85546875" style="134" customWidth="1"/>
    <col min="13819" max="13819" width="5.42578125" style="134" customWidth="1"/>
    <col min="13820" max="13820" width="6.140625" style="134" customWidth="1"/>
    <col min="13821" max="13821" width="6.5703125" style="134" customWidth="1"/>
    <col min="13822" max="13822" width="6.140625" style="134" customWidth="1"/>
    <col min="13823" max="13823" width="7.140625" style="134" customWidth="1"/>
    <col min="13824" max="13825" width="5.7109375" style="134" customWidth="1"/>
    <col min="13826" max="13826" width="5.5703125" style="134" customWidth="1"/>
    <col min="13827" max="13827" width="7.7109375" style="134" customWidth="1"/>
    <col min="13828" max="13829" width="8.140625" style="134" customWidth="1"/>
    <col min="13830" max="13830" width="5.28515625" style="134" customWidth="1"/>
    <col min="13831" max="13832" width="5.85546875" style="134" customWidth="1"/>
    <col min="13833" max="13833" width="0.140625" style="134" customWidth="1"/>
    <col min="13834" max="13835" width="7.7109375" style="134" customWidth="1"/>
    <col min="13836" max="13836" width="8.42578125" style="134" customWidth="1"/>
    <col min="13837" max="14072" width="9.140625" style="134"/>
    <col min="14073" max="14073" width="21.5703125" style="134" customWidth="1"/>
    <col min="14074" max="14074" width="4.85546875" style="134" customWidth="1"/>
    <col min="14075" max="14075" width="5.42578125" style="134" customWidth="1"/>
    <col min="14076" max="14076" width="6.140625" style="134" customWidth="1"/>
    <col min="14077" max="14077" width="6.5703125" style="134" customWidth="1"/>
    <col min="14078" max="14078" width="6.140625" style="134" customWidth="1"/>
    <col min="14079" max="14079" width="7.140625" style="134" customWidth="1"/>
    <col min="14080" max="14081" width="5.7109375" style="134" customWidth="1"/>
    <col min="14082" max="14082" width="5.5703125" style="134" customWidth="1"/>
    <col min="14083" max="14083" width="7.7109375" style="134" customWidth="1"/>
    <col min="14084" max="14085" width="8.140625" style="134" customWidth="1"/>
    <col min="14086" max="14086" width="5.28515625" style="134" customWidth="1"/>
    <col min="14087" max="14088" width="5.85546875" style="134" customWidth="1"/>
    <col min="14089" max="14089" width="0.140625" style="134" customWidth="1"/>
    <col min="14090" max="14091" width="7.7109375" style="134" customWidth="1"/>
    <col min="14092" max="14092" width="8.42578125" style="134" customWidth="1"/>
    <col min="14093" max="14328" width="9.140625" style="134"/>
    <col min="14329" max="14329" width="21.5703125" style="134" customWidth="1"/>
    <col min="14330" max="14330" width="4.85546875" style="134" customWidth="1"/>
    <col min="14331" max="14331" width="5.42578125" style="134" customWidth="1"/>
    <col min="14332" max="14332" width="6.140625" style="134" customWidth="1"/>
    <col min="14333" max="14333" width="6.5703125" style="134" customWidth="1"/>
    <col min="14334" max="14334" width="6.140625" style="134" customWidth="1"/>
    <col min="14335" max="14335" width="7.140625" style="134" customWidth="1"/>
    <col min="14336" max="14337" width="5.7109375" style="134" customWidth="1"/>
    <col min="14338" max="14338" width="5.5703125" style="134" customWidth="1"/>
    <col min="14339" max="14339" width="7.7109375" style="134" customWidth="1"/>
    <col min="14340" max="14341" width="8.140625" style="134" customWidth="1"/>
    <col min="14342" max="14342" width="5.28515625" style="134" customWidth="1"/>
    <col min="14343" max="14344" width="5.85546875" style="134" customWidth="1"/>
    <col min="14345" max="14345" width="0.140625" style="134" customWidth="1"/>
    <col min="14346" max="14347" width="7.7109375" style="134" customWidth="1"/>
    <col min="14348" max="14348" width="8.42578125" style="134" customWidth="1"/>
    <col min="14349" max="14584" width="9.140625" style="134"/>
    <col min="14585" max="14585" width="21.5703125" style="134" customWidth="1"/>
    <col min="14586" max="14586" width="4.85546875" style="134" customWidth="1"/>
    <col min="14587" max="14587" width="5.42578125" style="134" customWidth="1"/>
    <col min="14588" max="14588" width="6.140625" style="134" customWidth="1"/>
    <col min="14589" max="14589" width="6.5703125" style="134" customWidth="1"/>
    <col min="14590" max="14590" width="6.140625" style="134" customWidth="1"/>
    <col min="14591" max="14591" width="7.140625" style="134" customWidth="1"/>
    <col min="14592" max="14593" width="5.7109375" style="134" customWidth="1"/>
    <col min="14594" max="14594" width="5.5703125" style="134" customWidth="1"/>
    <col min="14595" max="14595" width="7.7109375" style="134" customWidth="1"/>
    <col min="14596" max="14597" width="8.140625" style="134" customWidth="1"/>
    <col min="14598" max="14598" width="5.28515625" style="134" customWidth="1"/>
    <col min="14599" max="14600" width="5.85546875" style="134" customWidth="1"/>
    <col min="14601" max="14601" width="0.140625" style="134" customWidth="1"/>
    <col min="14602" max="14603" width="7.7109375" style="134" customWidth="1"/>
    <col min="14604" max="14604" width="8.42578125" style="134" customWidth="1"/>
    <col min="14605" max="14840" width="9.140625" style="134"/>
    <col min="14841" max="14841" width="21.5703125" style="134" customWidth="1"/>
    <col min="14842" max="14842" width="4.85546875" style="134" customWidth="1"/>
    <col min="14843" max="14843" width="5.42578125" style="134" customWidth="1"/>
    <col min="14844" max="14844" width="6.140625" style="134" customWidth="1"/>
    <col min="14845" max="14845" width="6.5703125" style="134" customWidth="1"/>
    <col min="14846" max="14846" width="6.140625" style="134" customWidth="1"/>
    <col min="14847" max="14847" width="7.140625" style="134" customWidth="1"/>
    <col min="14848" max="14849" width="5.7109375" style="134" customWidth="1"/>
    <col min="14850" max="14850" width="5.5703125" style="134" customWidth="1"/>
    <col min="14851" max="14851" width="7.7109375" style="134" customWidth="1"/>
    <col min="14852" max="14853" width="8.140625" style="134" customWidth="1"/>
    <col min="14854" max="14854" width="5.28515625" style="134" customWidth="1"/>
    <col min="14855" max="14856" width="5.85546875" style="134" customWidth="1"/>
    <col min="14857" max="14857" width="0.140625" style="134" customWidth="1"/>
    <col min="14858" max="14859" width="7.7109375" style="134" customWidth="1"/>
    <col min="14860" max="14860" width="8.42578125" style="134" customWidth="1"/>
    <col min="14861" max="15096" width="9.140625" style="134"/>
    <col min="15097" max="15097" width="21.5703125" style="134" customWidth="1"/>
    <col min="15098" max="15098" width="4.85546875" style="134" customWidth="1"/>
    <col min="15099" max="15099" width="5.42578125" style="134" customWidth="1"/>
    <col min="15100" max="15100" width="6.140625" style="134" customWidth="1"/>
    <col min="15101" max="15101" width="6.5703125" style="134" customWidth="1"/>
    <col min="15102" max="15102" width="6.140625" style="134" customWidth="1"/>
    <col min="15103" max="15103" width="7.140625" style="134" customWidth="1"/>
    <col min="15104" max="15105" width="5.7109375" style="134" customWidth="1"/>
    <col min="15106" max="15106" width="5.5703125" style="134" customWidth="1"/>
    <col min="15107" max="15107" width="7.7109375" style="134" customWidth="1"/>
    <col min="15108" max="15109" width="8.140625" style="134" customWidth="1"/>
    <col min="15110" max="15110" width="5.28515625" style="134" customWidth="1"/>
    <col min="15111" max="15112" width="5.85546875" style="134" customWidth="1"/>
    <col min="15113" max="15113" width="0.140625" style="134" customWidth="1"/>
    <col min="15114" max="15115" width="7.7109375" style="134" customWidth="1"/>
    <col min="15116" max="15116" width="8.42578125" style="134" customWidth="1"/>
    <col min="15117" max="15352" width="9.140625" style="134"/>
    <col min="15353" max="15353" width="21.5703125" style="134" customWidth="1"/>
    <col min="15354" max="15354" width="4.85546875" style="134" customWidth="1"/>
    <col min="15355" max="15355" width="5.42578125" style="134" customWidth="1"/>
    <col min="15356" max="15356" width="6.140625" style="134" customWidth="1"/>
    <col min="15357" max="15357" width="6.5703125" style="134" customWidth="1"/>
    <col min="15358" max="15358" width="6.140625" style="134" customWidth="1"/>
    <col min="15359" max="15359" width="7.140625" style="134" customWidth="1"/>
    <col min="15360" max="15361" width="5.7109375" style="134" customWidth="1"/>
    <col min="15362" max="15362" width="5.5703125" style="134" customWidth="1"/>
    <col min="15363" max="15363" width="7.7109375" style="134" customWidth="1"/>
    <col min="15364" max="15365" width="8.140625" style="134" customWidth="1"/>
    <col min="15366" max="15366" width="5.28515625" style="134" customWidth="1"/>
    <col min="15367" max="15368" width="5.85546875" style="134" customWidth="1"/>
    <col min="15369" max="15369" width="0.140625" style="134" customWidth="1"/>
    <col min="15370" max="15371" width="7.7109375" style="134" customWidth="1"/>
    <col min="15372" max="15372" width="8.42578125" style="134" customWidth="1"/>
    <col min="15373" max="15608" width="9.140625" style="134"/>
    <col min="15609" max="15609" width="21.5703125" style="134" customWidth="1"/>
    <col min="15610" max="15610" width="4.85546875" style="134" customWidth="1"/>
    <col min="15611" max="15611" width="5.42578125" style="134" customWidth="1"/>
    <col min="15612" max="15612" width="6.140625" style="134" customWidth="1"/>
    <col min="15613" max="15613" width="6.5703125" style="134" customWidth="1"/>
    <col min="15614" max="15614" width="6.140625" style="134" customWidth="1"/>
    <col min="15615" max="15615" width="7.140625" style="134" customWidth="1"/>
    <col min="15616" max="15617" width="5.7109375" style="134" customWidth="1"/>
    <col min="15618" max="15618" width="5.5703125" style="134" customWidth="1"/>
    <col min="15619" max="15619" width="7.7109375" style="134" customWidth="1"/>
    <col min="15620" max="15621" width="8.140625" style="134" customWidth="1"/>
    <col min="15622" max="15622" width="5.28515625" style="134" customWidth="1"/>
    <col min="15623" max="15624" width="5.85546875" style="134" customWidth="1"/>
    <col min="15625" max="15625" width="0.140625" style="134" customWidth="1"/>
    <col min="15626" max="15627" width="7.7109375" style="134" customWidth="1"/>
    <col min="15628" max="15628" width="8.42578125" style="134" customWidth="1"/>
    <col min="15629" max="15864" width="9.140625" style="134"/>
    <col min="15865" max="15865" width="21.5703125" style="134" customWidth="1"/>
    <col min="15866" max="15866" width="4.85546875" style="134" customWidth="1"/>
    <col min="15867" max="15867" width="5.42578125" style="134" customWidth="1"/>
    <col min="15868" max="15868" width="6.140625" style="134" customWidth="1"/>
    <col min="15869" max="15869" width="6.5703125" style="134" customWidth="1"/>
    <col min="15870" max="15870" width="6.140625" style="134" customWidth="1"/>
    <col min="15871" max="15871" width="7.140625" style="134" customWidth="1"/>
    <col min="15872" max="15873" width="5.7109375" style="134" customWidth="1"/>
    <col min="15874" max="15874" width="5.5703125" style="134" customWidth="1"/>
    <col min="15875" max="15875" width="7.7109375" style="134" customWidth="1"/>
    <col min="15876" max="15877" width="8.140625" style="134" customWidth="1"/>
    <col min="15878" max="15878" width="5.28515625" style="134" customWidth="1"/>
    <col min="15879" max="15880" width="5.85546875" style="134" customWidth="1"/>
    <col min="15881" max="15881" width="0.140625" style="134" customWidth="1"/>
    <col min="15882" max="15883" width="7.7109375" style="134" customWidth="1"/>
    <col min="15884" max="15884" width="8.42578125" style="134" customWidth="1"/>
    <col min="15885" max="16120" width="9.140625" style="134"/>
    <col min="16121" max="16121" width="21.5703125" style="134" customWidth="1"/>
    <col min="16122" max="16122" width="4.85546875" style="134" customWidth="1"/>
    <col min="16123" max="16123" width="5.42578125" style="134" customWidth="1"/>
    <col min="16124" max="16124" width="6.140625" style="134" customWidth="1"/>
    <col min="16125" max="16125" width="6.5703125" style="134" customWidth="1"/>
    <col min="16126" max="16126" width="6.140625" style="134" customWidth="1"/>
    <col min="16127" max="16127" width="7.140625" style="134" customWidth="1"/>
    <col min="16128" max="16129" width="5.7109375" style="134" customWidth="1"/>
    <col min="16130" max="16130" width="5.5703125" style="134" customWidth="1"/>
    <col min="16131" max="16131" width="7.7109375" style="134" customWidth="1"/>
    <col min="16132" max="16133" width="8.140625" style="134" customWidth="1"/>
    <col min="16134" max="16134" width="5.28515625" style="134" customWidth="1"/>
    <col min="16135" max="16136" width="5.85546875" style="134" customWidth="1"/>
    <col min="16137" max="16137" width="0.140625" style="134" customWidth="1"/>
    <col min="16138" max="16139" width="7.7109375" style="134" customWidth="1"/>
    <col min="16140" max="16140" width="8.42578125" style="134" customWidth="1"/>
    <col min="16141" max="16384" width="9.140625" style="134"/>
  </cols>
  <sheetData>
    <row r="1" spans="1:42" x14ac:dyDescent="0.2">
      <c r="A1" s="483" t="s">
        <v>95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</row>
    <row r="2" spans="1:42" ht="12.75" thickBot="1" x14ac:dyDescent="0.25">
      <c r="A2" s="161"/>
      <c r="B2" s="161"/>
      <c r="C2" s="161"/>
      <c r="D2" s="161"/>
      <c r="E2" s="161"/>
      <c r="F2" s="161"/>
      <c r="G2" s="161"/>
      <c r="H2" s="161"/>
      <c r="I2" s="161"/>
    </row>
    <row r="3" spans="1:42" ht="12.75" thickBot="1" x14ac:dyDescent="0.25">
      <c r="A3" s="406"/>
      <c r="B3" s="162"/>
      <c r="C3" s="162"/>
      <c r="D3" s="162"/>
      <c r="E3" s="162"/>
      <c r="F3" s="162"/>
      <c r="G3" s="163"/>
      <c r="H3" s="163"/>
      <c r="I3" s="163"/>
      <c r="J3" s="164">
        <v>1103.33</v>
      </c>
      <c r="K3" s="164">
        <v>0.06</v>
      </c>
      <c r="L3" s="164">
        <v>0.94</v>
      </c>
      <c r="M3" s="484" t="s">
        <v>77</v>
      </c>
      <c r="N3" s="484"/>
      <c r="O3" s="484"/>
      <c r="P3" s="484"/>
      <c r="Q3" s="484"/>
      <c r="R3" s="484"/>
      <c r="S3" s="485"/>
      <c r="T3" s="161"/>
      <c r="U3" s="161"/>
      <c r="V3" s="161"/>
      <c r="W3" s="161"/>
      <c r="X3" s="161"/>
      <c r="Y3" s="486" t="s">
        <v>133</v>
      </c>
      <c r="Z3" s="484"/>
      <c r="AA3" s="484"/>
      <c r="AB3" s="484"/>
      <c r="AC3" s="484"/>
      <c r="AD3" s="484"/>
      <c r="AE3" s="484"/>
      <c r="AF3" s="484"/>
      <c r="AG3" s="485"/>
      <c r="AJ3" s="487" t="s">
        <v>78</v>
      </c>
      <c r="AK3" s="490" t="s">
        <v>79</v>
      </c>
      <c r="AL3" s="491"/>
      <c r="AM3" s="491"/>
      <c r="AN3" s="492"/>
    </row>
    <row r="4" spans="1:42" ht="12.75" thickBot="1" x14ac:dyDescent="0.25">
      <c r="A4" s="496"/>
      <c r="B4" s="486" t="s">
        <v>96</v>
      </c>
      <c r="C4" s="499"/>
      <c r="D4" s="499"/>
      <c r="E4" s="499"/>
      <c r="F4" s="499"/>
      <c r="G4" s="499"/>
      <c r="H4" s="499"/>
      <c r="I4" s="499"/>
      <c r="J4" s="500" t="s">
        <v>80</v>
      </c>
      <c r="K4" s="501"/>
      <c r="L4" s="502"/>
      <c r="M4" s="503">
        <v>0.94</v>
      </c>
      <c r="N4" s="504"/>
      <c r="O4" s="504"/>
      <c r="P4" s="504"/>
      <c r="Q4" s="504"/>
      <c r="R4" s="504"/>
      <c r="S4" s="505"/>
      <c r="Y4" s="506" t="s">
        <v>97</v>
      </c>
      <c r="Z4" s="507"/>
      <c r="AA4" s="507"/>
      <c r="AB4" s="507"/>
      <c r="AC4" s="507"/>
      <c r="AD4" s="508"/>
      <c r="AE4" s="490" t="s">
        <v>140</v>
      </c>
      <c r="AF4" s="491"/>
      <c r="AG4" s="492"/>
      <c r="AJ4" s="488"/>
      <c r="AK4" s="493"/>
      <c r="AL4" s="494"/>
      <c r="AM4" s="494"/>
      <c r="AN4" s="495"/>
    </row>
    <row r="5" spans="1:42" ht="12.75" thickBot="1" x14ac:dyDescent="0.25">
      <c r="A5" s="497"/>
      <c r="B5" s="166" t="s">
        <v>3</v>
      </c>
      <c r="C5" s="167"/>
      <c r="D5" s="167"/>
      <c r="E5" s="508" t="s">
        <v>81</v>
      </c>
      <c r="F5" s="166"/>
      <c r="G5" s="167"/>
      <c r="H5" s="167"/>
      <c r="I5" s="508" t="s">
        <v>82</v>
      </c>
      <c r="J5" s="516" t="s">
        <v>98</v>
      </c>
      <c r="K5" s="526" t="s">
        <v>58</v>
      </c>
      <c r="L5" s="527"/>
      <c r="M5" s="528" t="s">
        <v>63</v>
      </c>
      <c r="N5" s="530" t="s">
        <v>64</v>
      </c>
      <c r="O5" s="168">
        <v>23.3</v>
      </c>
      <c r="P5" s="168">
        <v>3.47</v>
      </c>
      <c r="Q5" s="168">
        <v>6.3</v>
      </c>
      <c r="R5" s="168">
        <v>6.7</v>
      </c>
      <c r="S5" s="512" t="s">
        <v>8</v>
      </c>
      <c r="Y5" s="509"/>
      <c r="Z5" s="510"/>
      <c r="AA5" s="510"/>
      <c r="AB5" s="510"/>
      <c r="AC5" s="510"/>
      <c r="AD5" s="511"/>
      <c r="AE5" s="493"/>
      <c r="AF5" s="494"/>
      <c r="AG5" s="495"/>
      <c r="AJ5" s="488"/>
      <c r="AK5" s="524">
        <f>AG54</f>
        <v>2.9320959071364157</v>
      </c>
      <c r="AL5" s="525"/>
      <c r="AM5" s="514" t="s">
        <v>58</v>
      </c>
      <c r="AN5" s="515"/>
    </row>
    <row r="6" spans="1:42" ht="84.75" thickBot="1" x14ac:dyDescent="0.25">
      <c r="A6" s="498"/>
      <c r="B6" s="169" t="s">
        <v>11</v>
      </c>
      <c r="C6" s="170" t="s">
        <v>6</v>
      </c>
      <c r="D6" s="171" t="s">
        <v>10</v>
      </c>
      <c r="E6" s="511"/>
      <c r="F6" s="169" t="s">
        <v>12</v>
      </c>
      <c r="G6" s="170" t="s">
        <v>6</v>
      </c>
      <c r="H6" s="171" t="s">
        <v>13</v>
      </c>
      <c r="I6" s="511"/>
      <c r="J6" s="517"/>
      <c r="K6" s="172">
        <v>0.06</v>
      </c>
      <c r="L6" s="173">
        <v>0.94</v>
      </c>
      <c r="M6" s="529"/>
      <c r="N6" s="531"/>
      <c r="O6" s="410" t="s">
        <v>135</v>
      </c>
      <c r="P6" s="410" t="s">
        <v>66</v>
      </c>
      <c r="Q6" s="410" t="s">
        <v>67</v>
      </c>
      <c r="R6" s="174" t="s">
        <v>68</v>
      </c>
      <c r="S6" s="513"/>
      <c r="T6" s="175"/>
      <c r="U6" s="175"/>
      <c r="V6" s="175"/>
      <c r="W6" s="175"/>
      <c r="X6" s="175"/>
      <c r="Y6" s="169" t="s">
        <v>83</v>
      </c>
      <c r="Z6" s="170" t="s">
        <v>84</v>
      </c>
      <c r="AA6" s="170" t="s">
        <v>85</v>
      </c>
      <c r="AB6" s="170" t="s">
        <v>86</v>
      </c>
      <c r="AC6" s="170" t="s">
        <v>64</v>
      </c>
      <c r="AD6" s="176" t="s">
        <v>87</v>
      </c>
      <c r="AE6" s="169" t="s">
        <v>63</v>
      </c>
      <c r="AF6" s="170" t="s">
        <v>64</v>
      </c>
      <c r="AG6" s="177" t="s">
        <v>15</v>
      </c>
      <c r="AH6" s="175"/>
      <c r="AI6" s="175"/>
      <c r="AJ6" s="489"/>
      <c r="AK6" s="169" t="s">
        <v>88</v>
      </c>
      <c r="AL6" s="170" t="s">
        <v>89</v>
      </c>
      <c r="AM6" s="170" t="s">
        <v>63</v>
      </c>
      <c r="AN6" s="178" t="s">
        <v>64</v>
      </c>
      <c r="AO6" s="175"/>
      <c r="AP6" s="175"/>
    </row>
    <row r="7" spans="1:42" x14ac:dyDescent="0.2">
      <c r="A7" s="179" t="s">
        <v>17</v>
      </c>
      <c r="B7" s="180">
        <v>64</v>
      </c>
      <c r="C7" s="181">
        <v>0</v>
      </c>
      <c r="D7" s="182">
        <v>196</v>
      </c>
      <c r="E7" s="415">
        <f>'MOKINIŲ Skaičius'!M6+'Darželių vaikų  pasikeitimas'!M6</f>
        <v>253</v>
      </c>
      <c r="F7" s="180"/>
      <c r="G7" s="183"/>
      <c r="H7" s="184"/>
      <c r="I7" s="185">
        <f>'MOKINIŲ Skaičius'!Q6+'Darželių vaikų  pasikeitimas'!Q6</f>
        <v>194.5205</v>
      </c>
      <c r="J7" s="186">
        <f>J3*I7</f>
        <v>214620.303265</v>
      </c>
      <c r="K7" s="187">
        <f>K3*J7</f>
        <v>12877.218195899999</v>
      </c>
      <c r="L7" s="188">
        <f>L3*J7</f>
        <v>201743.08506909999</v>
      </c>
      <c r="M7" s="411">
        <f t="shared" ref="M7:M44" si="0">T7/1.31</f>
        <v>146602.82131229006</v>
      </c>
      <c r="N7" s="181">
        <f t="shared" ref="N7:N46" si="1">M7*0.31</f>
        <v>45446.874606809921</v>
      </c>
      <c r="O7" s="412">
        <f>O5*E7</f>
        <v>5894.9000000000005</v>
      </c>
      <c r="P7" s="412">
        <f>P5*E7</f>
        <v>877.91000000000008</v>
      </c>
      <c r="Q7" s="412">
        <f>Q5*I7</f>
        <v>1225.4791499999999</v>
      </c>
      <c r="R7" s="412">
        <f>R5*E7</f>
        <v>1695.1000000000001</v>
      </c>
      <c r="S7" s="189">
        <f t="shared" ref="S7:S21" si="2">SUM(M7:R7)</f>
        <v>201743.08506909999</v>
      </c>
      <c r="T7" s="132">
        <f t="shared" ref="T7:T17" si="3">L7-U7</f>
        <v>192049.69591909999</v>
      </c>
      <c r="U7" s="132">
        <f t="shared" ref="U7:U17" si="4">R7+Q7+P7+O7</f>
        <v>9693.3891500000009</v>
      </c>
      <c r="V7" s="132"/>
      <c r="W7" s="132"/>
      <c r="X7" s="132"/>
      <c r="Y7" s="180">
        <v>0</v>
      </c>
      <c r="Z7" s="181">
        <v>0</v>
      </c>
      <c r="AA7" s="181">
        <f t="shared" ref="AA7:AA21" si="5">SUM(Y7:Z7)</f>
        <v>0</v>
      </c>
      <c r="AB7" s="181">
        <f t="shared" ref="AB7:AB47" si="6">AA7*122*4</f>
        <v>0</v>
      </c>
      <c r="AC7" s="181">
        <f t="shared" ref="AC7:AC47" si="7">AB7*0.31</f>
        <v>0</v>
      </c>
      <c r="AD7" s="190">
        <f t="shared" ref="AD7:AD47" si="8">SUM(AB7:AC7)</f>
        <v>0</v>
      </c>
      <c r="AE7" s="191"/>
      <c r="AF7" s="192"/>
      <c r="AG7" s="193"/>
      <c r="AJ7" s="194"/>
      <c r="AK7" s="195"/>
      <c r="AL7" s="196"/>
      <c r="AM7" s="196"/>
      <c r="AN7" s="197"/>
    </row>
    <row r="8" spans="1:42" x14ac:dyDescent="0.2">
      <c r="A8" s="198" t="s">
        <v>18</v>
      </c>
      <c r="B8" s="413">
        <v>54</v>
      </c>
      <c r="C8" s="414">
        <v>0</v>
      </c>
      <c r="D8" s="199">
        <v>185</v>
      </c>
      <c r="E8" s="133">
        <f>'MOKINIŲ Skaičius'!M7+'Darželių vaikų  pasikeitimas'!M7</f>
        <v>218</v>
      </c>
      <c r="F8" s="413"/>
      <c r="G8" s="414"/>
      <c r="H8" s="199"/>
      <c r="I8" s="200">
        <f>'MOKINIŲ Skaičius'!Q7+'Darželių vaikų  pasikeitimas'!Q7</f>
        <v>173.16839999999999</v>
      </c>
      <c r="J8" s="152">
        <f>J3*I8</f>
        <v>191061.89077199998</v>
      </c>
      <c r="K8" s="151">
        <f>K3*J8</f>
        <v>11463.713446319998</v>
      </c>
      <c r="L8" s="201">
        <f>L3*J8</f>
        <v>179598.17732567998</v>
      </c>
      <c r="M8" s="152">
        <f t="shared" si="0"/>
        <v>130695.23389746563</v>
      </c>
      <c r="N8" s="151">
        <f t="shared" si="1"/>
        <v>40515.522508214344</v>
      </c>
      <c r="O8" s="151">
        <f>O5*E8</f>
        <v>5079.4000000000005</v>
      </c>
      <c r="P8" s="151">
        <f>P5*E8</f>
        <v>756.46</v>
      </c>
      <c r="Q8" s="151">
        <f>Q5*I8</f>
        <v>1090.96092</v>
      </c>
      <c r="R8" s="151">
        <f>R5*E8</f>
        <v>1460.6000000000001</v>
      </c>
      <c r="S8" s="153">
        <f t="shared" si="2"/>
        <v>179598.17732567998</v>
      </c>
      <c r="T8" s="132">
        <f t="shared" si="3"/>
        <v>171210.75640567997</v>
      </c>
      <c r="U8" s="132">
        <f t="shared" si="4"/>
        <v>8387.4209200000005</v>
      </c>
      <c r="V8" s="132"/>
      <c r="W8" s="132"/>
      <c r="X8" s="132"/>
      <c r="Y8" s="413">
        <v>0</v>
      </c>
      <c r="Z8" s="414">
        <v>0</v>
      </c>
      <c r="AA8" s="414">
        <f t="shared" si="5"/>
        <v>0</v>
      </c>
      <c r="AB8" s="414">
        <f t="shared" si="6"/>
        <v>0</v>
      </c>
      <c r="AC8" s="414">
        <f t="shared" si="7"/>
        <v>0</v>
      </c>
      <c r="AD8" s="154">
        <f t="shared" si="8"/>
        <v>0</v>
      </c>
      <c r="AE8" s="413"/>
      <c r="AF8" s="414"/>
      <c r="AG8" s="202"/>
      <c r="AJ8" s="203"/>
      <c r="AK8" s="204"/>
      <c r="AL8" s="205"/>
      <c r="AM8" s="205"/>
      <c r="AN8" s="206"/>
    </row>
    <row r="9" spans="1:42" x14ac:dyDescent="0.2">
      <c r="A9" s="198" t="s">
        <v>19</v>
      </c>
      <c r="B9" s="413">
        <v>42</v>
      </c>
      <c r="C9" s="414">
        <v>0</v>
      </c>
      <c r="D9" s="199">
        <v>218</v>
      </c>
      <c r="E9" s="133">
        <f>'MOKINIŲ Skaičius'!M8+'Darželių vaikų  pasikeitimas'!M8</f>
        <v>250</v>
      </c>
      <c r="F9" s="413"/>
      <c r="G9" s="207"/>
      <c r="H9" s="208"/>
      <c r="I9" s="209">
        <f>'MOKINIŲ Skaičius'!Q8+'Darželių vaikų  pasikeitimas'!Q8</f>
        <v>190.15480000000002</v>
      </c>
      <c r="J9" s="210">
        <f>J3*I9</f>
        <v>209803.49548400001</v>
      </c>
      <c r="K9" s="211">
        <f>K3*J9</f>
        <v>12588.20972904</v>
      </c>
      <c r="L9" s="212">
        <f>L3*J9</f>
        <v>197215.28575496</v>
      </c>
      <c r="M9" s="152">
        <f t="shared" si="0"/>
        <v>143244.13016409159</v>
      </c>
      <c r="N9" s="151">
        <f t="shared" si="1"/>
        <v>44405.680350868395</v>
      </c>
      <c r="O9" s="151">
        <f>O5*E9</f>
        <v>5825</v>
      </c>
      <c r="P9" s="151">
        <f>P5*E9</f>
        <v>867.5</v>
      </c>
      <c r="Q9" s="151">
        <f>Q5*I9</f>
        <v>1197.9752400000002</v>
      </c>
      <c r="R9" s="151">
        <f>R5*E9</f>
        <v>1675</v>
      </c>
      <c r="S9" s="153">
        <f t="shared" si="2"/>
        <v>197215.28575495997</v>
      </c>
      <c r="T9" s="132">
        <f t="shared" si="3"/>
        <v>187649.81051496</v>
      </c>
      <c r="U9" s="132">
        <f t="shared" si="4"/>
        <v>9565.4752399999998</v>
      </c>
      <c r="V9" s="132"/>
      <c r="W9" s="132"/>
      <c r="X9" s="132"/>
      <c r="Y9" s="413">
        <v>0</v>
      </c>
      <c r="Z9" s="414">
        <v>0</v>
      </c>
      <c r="AA9" s="414">
        <f t="shared" si="5"/>
        <v>0</v>
      </c>
      <c r="AB9" s="414">
        <f t="shared" si="6"/>
        <v>0</v>
      </c>
      <c r="AC9" s="414">
        <f t="shared" si="7"/>
        <v>0</v>
      </c>
      <c r="AD9" s="154">
        <f t="shared" si="8"/>
        <v>0</v>
      </c>
      <c r="AE9" s="413"/>
      <c r="AF9" s="414"/>
      <c r="AG9" s="202"/>
      <c r="AJ9" s="203"/>
      <c r="AK9" s="204"/>
      <c r="AL9" s="205"/>
      <c r="AM9" s="205"/>
      <c r="AN9" s="206"/>
    </row>
    <row r="10" spans="1:42" x14ac:dyDescent="0.2">
      <c r="A10" s="198" t="s">
        <v>20</v>
      </c>
      <c r="B10" s="413">
        <v>41</v>
      </c>
      <c r="C10" s="414">
        <v>0</v>
      </c>
      <c r="D10" s="199">
        <v>208</v>
      </c>
      <c r="E10" s="133">
        <f>'MOKINIŲ Skaičius'!M9+'Darželių vaikų  pasikeitimas'!M9</f>
        <v>247</v>
      </c>
      <c r="F10" s="413"/>
      <c r="G10" s="207"/>
      <c r="H10" s="208"/>
      <c r="I10" s="209">
        <f>'MOKINIŲ Skaičius'!Q9+'Darželių vaikų  pasikeitimas'!Q9</f>
        <v>189.83799999999999</v>
      </c>
      <c r="J10" s="210">
        <f>J3*I10</f>
        <v>209453.96053999997</v>
      </c>
      <c r="K10" s="211">
        <f>K3*J10</f>
        <v>12567.237632399998</v>
      </c>
      <c r="L10" s="212">
        <f>L3*J10</f>
        <v>196886.72290759996</v>
      </c>
      <c r="M10" s="152">
        <f t="shared" si="0"/>
        <v>143071.49122717555</v>
      </c>
      <c r="N10" s="151">
        <f t="shared" si="1"/>
        <v>44352.162280424418</v>
      </c>
      <c r="O10" s="151">
        <f>O5*E10</f>
        <v>5755.1</v>
      </c>
      <c r="P10" s="151">
        <f>P5*E10</f>
        <v>857.09</v>
      </c>
      <c r="Q10" s="151">
        <f>Q5*I10</f>
        <v>1195.9793999999999</v>
      </c>
      <c r="R10" s="151">
        <f>R5*E10</f>
        <v>1654.9</v>
      </c>
      <c r="S10" s="153">
        <f t="shared" si="2"/>
        <v>196886.72290759996</v>
      </c>
      <c r="T10" s="132">
        <f t="shared" si="3"/>
        <v>187423.65350759996</v>
      </c>
      <c r="U10" s="132">
        <f t="shared" si="4"/>
        <v>9463.0694000000003</v>
      </c>
      <c r="V10" s="132"/>
      <c r="W10" s="132"/>
      <c r="X10" s="132"/>
      <c r="Y10" s="413">
        <v>0</v>
      </c>
      <c r="Z10" s="414">
        <v>0</v>
      </c>
      <c r="AA10" s="414">
        <f t="shared" si="5"/>
        <v>0</v>
      </c>
      <c r="AB10" s="414">
        <f t="shared" si="6"/>
        <v>0</v>
      </c>
      <c r="AC10" s="414">
        <f t="shared" si="7"/>
        <v>0</v>
      </c>
      <c r="AD10" s="154">
        <f t="shared" si="8"/>
        <v>0</v>
      </c>
      <c r="AE10" s="413"/>
      <c r="AF10" s="414"/>
      <c r="AG10" s="202"/>
      <c r="AJ10" s="203"/>
      <c r="AK10" s="204"/>
      <c r="AL10" s="205"/>
      <c r="AM10" s="205"/>
      <c r="AN10" s="206"/>
    </row>
    <row r="11" spans="1:42" x14ac:dyDescent="0.2">
      <c r="A11" s="198" t="s">
        <v>21</v>
      </c>
      <c r="B11" s="413">
        <v>59</v>
      </c>
      <c r="C11" s="414">
        <v>0</v>
      </c>
      <c r="D11" s="199">
        <v>176</v>
      </c>
      <c r="E11" s="133">
        <f>'MOKINIŲ Skaičius'!M10+'Darželių vaikų  pasikeitimas'!M10</f>
        <v>231</v>
      </c>
      <c r="F11" s="413"/>
      <c r="G11" s="414"/>
      <c r="H11" s="199"/>
      <c r="I11" s="200">
        <f>'MOKINIŲ Skaičius'!Q10+'Darželių vaikų  pasikeitimas'!Q10</f>
        <v>175.32479999999998</v>
      </c>
      <c r="J11" s="152">
        <f>J3*I11</f>
        <v>193441.11158399997</v>
      </c>
      <c r="K11" s="151">
        <f>K3*J11</f>
        <v>11606.466695039997</v>
      </c>
      <c r="L11" s="201">
        <f>J11*L3</f>
        <v>181834.64488895997</v>
      </c>
      <c r="M11" s="152">
        <f t="shared" si="0"/>
        <v>132059.94553355721</v>
      </c>
      <c r="N11" s="151">
        <f t="shared" si="1"/>
        <v>40938.583115402733</v>
      </c>
      <c r="O11" s="151">
        <f>O5*E11</f>
        <v>5382.3</v>
      </c>
      <c r="P11" s="151">
        <f>P5*E11</f>
        <v>801.57</v>
      </c>
      <c r="Q11" s="151">
        <f>Q5*I11</f>
        <v>1104.5462399999999</v>
      </c>
      <c r="R11" s="151">
        <f>R5*E11</f>
        <v>1547.7</v>
      </c>
      <c r="S11" s="153">
        <f t="shared" si="2"/>
        <v>181834.64488895994</v>
      </c>
      <c r="T11" s="134">
        <f t="shared" si="3"/>
        <v>172998.52864895997</v>
      </c>
      <c r="U11" s="132">
        <f t="shared" si="4"/>
        <v>8836.1162399999994</v>
      </c>
      <c r="V11" s="132"/>
      <c r="W11" s="132"/>
      <c r="X11" s="132"/>
      <c r="Y11" s="413">
        <v>0</v>
      </c>
      <c r="Z11" s="414">
        <v>0</v>
      </c>
      <c r="AA11" s="414">
        <f t="shared" si="5"/>
        <v>0</v>
      </c>
      <c r="AB11" s="414">
        <f t="shared" si="6"/>
        <v>0</v>
      </c>
      <c r="AC11" s="414">
        <f t="shared" si="7"/>
        <v>0</v>
      </c>
      <c r="AD11" s="154">
        <f t="shared" si="8"/>
        <v>0</v>
      </c>
      <c r="AE11" s="413"/>
      <c r="AF11" s="414"/>
      <c r="AG11" s="202"/>
      <c r="AJ11" s="203"/>
      <c r="AK11" s="204"/>
      <c r="AL11" s="205"/>
      <c r="AM11" s="205"/>
      <c r="AN11" s="206"/>
    </row>
    <row r="12" spans="1:42" x14ac:dyDescent="0.2">
      <c r="A12" s="198" t="s">
        <v>22</v>
      </c>
      <c r="B12" s="413">
        <v>0</v>
      </c>
      <c r="C12" s="414">
        <v>0</v>
      </c>
      <c r="D12" s="199">
        <v>21</v>
      </c>
      <c r="E12" s="133">
        <f>'MOKINIŲ Skaičius'!M11+'Darželių vaikų  pasikeitimas'!M11</f>
        <v>21</v>
      </c>
      <c r="F12" s="413"/>
      <c r="G12" s="414"/>
      <c r="H12" s="199"/>
      <c r="I12" s="200">
        <f>'MOKINIŲ Skaičius'!Q11+'Darželių vaikų  pasikeitimas'!Q11</f>
        <v>16.212</v>
      </c>
      <c r="J12" s="152">
        <f>J3*I12</f>
        <v>17887.185959999999</v>
      </c>
      <c r="K12" s="151">
        <f>J12*K3</f>
        <v>1073.2311576</v>
      </c>
      <c r="L12" s="201">
        <f>J12*L3</f>
        <v>16813.9548024</v>
      </c>
      <c r="M12" s="152">
        <f t="shared" si="0"/>
        <v>12220.571910229006</v>
      </c>
      <c r="N12" s="151">
        <f t="shared" si="1"/>
        <v>3788.377292170992</v>
      </c>
      <c r="O12" s="151">
        <f>O5*E12</f>
        <v>489.3</v>
      </c>
      <c r="P12" s="151">
        <f>P5*E12</f>
        <v>72.87</v>
      </c>
      <c r="Q12" s="151">
        <f>Q5*I12</f>
        <v>102.1356</v>
      </c>
      <c r="R12" s="151">
        <f>R5*E12</f>
        <v>140.70000000000002</v>
      </c>
      <c r="S12" s="153">
        <f t="shared" si="2"/>
        <v>16813.9548024</v>
      </c>
      <c r="T12" s="134">
        <f t="shared" si="3"/>
        <v>16008.949202399999</v>
      </c>
      <c r="U12" s="132">
        <f t="shared" si="4"/>
        <v>805.00559999999996</v>
      </c>
      <c r="V12" s="132"/>
      <c r="W12" s="132"/>
      <c r="X12" s="132"/>
      <c r="Y12" s="413">
        <v>0</v>
      </c>
      <c r="Z12" s="414">
        <v>0</v>
      </c>
      <c r="AA12" s="414">
        <f t="shared" si="5"/>
        <v>0</v>
      </c>
      <c r="AB12" s="414">
        <f t="shared" si="6"/>
        <v>0</v>
      </c>
      <c r="AC12" s="414">
        <f t="shared" si="7"/>
        <v>0</v>
      </c>
      <c r="AD12" s="154">
        <f t="shared" si="8"/>
        <v>0</v>
      </c>
      <c r="AE12" s="413"/>
      <c r="AF12" s="414"/>
      <c r="AG12" s="202"/>
      <c r="AJ12" s="203"/>
      <c r="AK12" s="204"/>
      <c r="AL12" s="205"/>
      <c r="AM12" s="205"/>
      <c r="AN12" s="206"/>
    </row>
    <row r="13" spans="1:42" x14ac:dyDescent="0.2">
      <c r="A13" s="198" t="s">
        <v>23</v>
      </c>
      <c r="B13" s="413">
        <v>8</v>
      </c>
      <c r="C13" s="414">
        <v>0</v>
      </c>
      <c r="D13" s="199">
        <v>38</v>
      </c>
      <c r="E13" s="133">
        <f>'MOKINIŲ Skaičius'!M12+'Darželių vaikų  pasikeitimas'!M12</f>
        <v>44</v>
      </c>
      <c r="F13" s="413"/>
      <c r="G13" s="414"/>
      <c r="H13" s="199"/>
      <c r="I13" s="200">
        <f>'MOKINIŲ Skaičius'!Q12+'Darželių vaikų  pasikeitimas'!Q12</f>
        <v>36.055399999999999</v>
      </c>
      <c r="J13" s="152">
        <f>J3*I13</f>
        <v>39781.004481999997</v>
      </c>
      <c r="K13" s="151">
        <f>J13*K3</f>
        <v>2386.8602689199997</v>
      </c>
      <c r="L13" s="201">
        <f>L3*J13</f>
        <v>37394.144213079991</v>
      </c>
      <c r="M13" s="152">
        <f t="shared" si="0"/>
        <v>27247.568849679385</v>
      </c>
      <c r="N13" s="151">
        <f t="shared" si="1"/>
        <v>8446.7463434006095</v>
      </c>
      <c r="O13" s="151">
        <f>O5*E13</f>
        <v>1025.2</v>
      </c>
      <c r="P13" s="151">
        <f>P5*E13</f>
        <v>152.68</v>
      </c>
      <c r="Q13" s="151">
        <f>Q5*I13</f>
        <v>227.14901999999998</v>
      </c>
      <c r="R13" s="151">
        <f>R5*E13</f>
        <v>294.8</v>
      </c>
      <c r="S13" s="153">
        <f t="shared" si="2"/>
        <v>37394.144213079991</v>
      </c>
      <c r="T13" s="134">
        <f t="shared" si="3"/>
        <v>35694.315193079994</v>
      </c>
      <c r="U13" s="132">
        <f t="shared" si="4"/>
        <v>1699.8290200000001</v>
      </c>
      <c r="V13" s="132"/>
      <c r="W13" s="132"/>
      <c r="X13" s="132"/>
      <c r="Y13" s="413">
        <v>0</v>
      </c>
      <c r="Z13" s="414">
        <v>0</v>
      </c>
      <c r="AA13" s="414">
        <f t="shared" si="5"/>
        <v>0</v>
      </c>
      <c r="AB13" s="414">
        <f t="shared" si="6"/>
        <v>0</v>
      </c>
      <c r="AC13" s="414">
        <f t="shared" si="7"/>
        <v>0</v>
      </c>
      <c r="AD13" s="154">
        <f t="shared" si="8"/>
        <v>0</v>
      </c>
      <c r="AE13" s="413"/>
      <c r="AF13" s="414"/>
      <c r="AG13" s="202"/>
      <c r="AJ13" s="203"/>
      <c r="AK13" s="204"/>
      <c r="AL13" s="205"/>
      <c r="AM13" s="205"/>
      <c r="AN13" s="206"/>
    </row>
    <row r="14" spans="1:42" x14ac:dyDescent="0.2">
      <c r="A14" s="198" t="s">
        <v>24</v>
      </c>
      <c r="B14" s="413">
        <v>4</v>
      </c>
      <c r="C14" s="414">
        <v>0</v>
      </c>
      <c r="D14" s="199">
        <v>25</v>
      </c>
      <c r="E14" s="133">
        <f>'MOKINIŲ Skaičius'!M13+'Darželių vaikų  pasikeitimas'!M13</f>
        <v>45</v>
      </c>
      <c r="F14" s="413"/>
      <c r="G14" s="414"/>
      <c r="H14" s="199"/>
      <c r="I14" s="200">
        <f>'MOKINIŲ Skaičius'!Q13+'Darželių vaikų  pasikeitimas'!Q13</f>
        <v>36.380099999999999</v>
      </c>
      <c r="J14" s="152">
        <f>J3*I14</f>
        <v>40139.255732999998</v>
      </c>
      <c r="K14" s="151">
        <f>J14*K3</f>
        <v>2408.3553439799998</v>
      </c>
      <c r="L14" s="201">
        <f>L3*J14</f>
        <v>37730.900389019997</v>
      </c>
      <c r="M14" s="152">
        <f t="shared" si="0"/>
        <v>27477.523480167936</v>
      </c>
      <c r="N14" s="151">
        <f t="shared" si="1"/>
        <v>8518.0322788520607</v>
      </c>
      <c r="O14" s="151">
        <f>O5*E14</f>
        <v>1048.5</v>
      </c>
      <c r="P14" s="151">
        <f>P5*E14</f>
        <v>156.15</v>
      </c>
      <c r="Q14" s="151">
        <f>Q5*I14</f>
        <v>229.19462999999999</v>
      </c>
      <c r="R14" s="151">
        <f>R5*E14</f>
        <v>301.5</v>
      </c>
      <c r="S14" s="153">
        <f t="shared" si="2"/>
        <v>37730.900389019997</v>
      </c>
      <c r="T14" s="134">
        <f t="shared" si="3"/>
        <v>35995.555759019997</v>
      </c>
      <c r="U14" s="132">
        <f t="shared" si="4"/>
        <v>1735.3446300000001</v>
      </c>
      <c r="V14" s="132"/>
      <c r="W14" s="132"/>
      <c r="X14" s="132"/>
      <c r="Y14" s="413">
        <v>0</v>
      </c>
      <c r="Z14" s="414">
        <v>0</v>
      </c>
      <c r="AA14" s="414">
        <f t="shared" si="5"/>
        <v>0</v>
      </c>
      <c r="AB14" s="414">
        <f t="shared" si="6"/>
        <v>0</v>
      </c>
      <c r="AC14" s="414">
        <f t="shared" si="7"/>
        <v>0</v>
      </c>
      <c r="AD14" s="154">
        <f t="shared" si="8"/>
        <v>0</v>
      </c>
      <c r="AE14" s="413"/>
      <c r="AF14" s="414"/>
      <c r="AG14" s="202"/>
      <c r="AJ14" s="203"/>
      <c r="AK14" s="204"/>
      <c r="AL14" s="205"/>
      <c r="AM14" s="205"/>
      <c r="AN14" s="206"/>
    </row>
    <row r="15" spans="1:42" x14ac:dyDescent="0.2">
      <c r="A15" s="198" t="s">
        <v>25</v>
      </c>
      <c r="B15" s="413">
        <v>24</v>
      </c>
      <c r="C15" s="414">
        <v>0</v>
      </c>
      <c r="D15" s="199">
        <v>121</v>
      </c>
      <c r="E15" s="133">
        <f>'MOKINIŲ Skaičius'!M14+'Darželių vaikų  pasikeitimas'!M14</f>
        <v>140</v>
      </c>
      <c r="F15" s="413"/>
      <c r="G15" s="414"/>
      <c r="H15" s="199"/>
      <c r="I15" s="200">
        <f>'MOKINIŲ Skaičius'!Q14+'Darželių vaikų  pasikeitimas'!Q14</f>
        <v>114.5488</v>
      </c>
      <c r="J15" s="152">
        <f>J3*I15</f>
        <v>126385.12750399999</v>
      </c>
      <c r="K15" s="151">
        <f>J15*K3</f>
        <v>7583.1076502399992</v>
      </c>
      <c r="L15" s="201">
        <f>L3*J15</f>
        <v>118802.01985375998</v>
      </c>
      <c r="M15" s="152">
        <f t="shared" si="0"/>
        <v>86560.734666992343</v>
      </c>
      <c r="N15" s="151">
        <f t="shared" si="1"/>
        <v>26833.827746767627</v>
      </c>
      <c r="O15" s="151">
        <f>O5*E15</f>
        <v>3262</v>
      </c>
      <c r="P15" s="151">
        <f>P5*E15</f>
        <v>485.8</v>
      </c>
      <c r="Q15" s="151">
        <f>Q5*I15</f>
        <v>721.65743999999995</v>
      </c>
      <c r="R15" s="151">
        <f>R5*E15</f>
        <v>938</v>
      </c>
      <c r="S15" s="153">
        <f t="shared" si="2"/>
        <v>118802.01985375996</v>
      </c>
      <c r="T15" s="134">
        <f t="shared" si="3"/>
        <v>113394.56241375998</v>
      </c>
      <c r="U15" s="132">
        <f t="shared" si="4"/>
        <v>5407.4574400000001</v>
      </c>
      <c r="V15" s="132"/>
      <c r="W15" s="132"/>
      <c r="X15" s="132"/>
      <c r="Y15" s="413">
        <v>0</v>
      </c>
      <c r="Z15" s="414">
        <v>0</v>
      </c>
      <c r="AA15" s="414">
        <f t="shared" si="5"/>
        <v>0</v>
      </c>
      <c r="AB15" s="414">
        <f t="shared" si="6"/>
        <v>0</v>
      </c>
      <c r="AC15" s="414">
        <f t="shared" si="7"/>
        <v>0</v>
      </c>
      <c r="AD15" s="154">
        <f t="shared" si="8"/>
        <v>0</v>
      </c>
      <c r="AE15" s="413"/>
      <c r="AF15" s="414"/>
      <c r="AG15" s="202"/>
      <c r="AJ15" s="203"/>
      <c r="AK15" s="204"/>
      <c r="AL15" s="205"/>
      <c r="AM15" s="205"/>
      <c r="AN15" s="206"/>
    </row>
    <row r="16" spans="1:42" x14ac:dyDescent="0.2">
      <c r="A16" s="198" t="s">
        <v>26</v>
      </c>
      <c r="B16" s="413">
        <v>0</v>
      </c>
      <c r="C16" s="414">
        <v>0</v>
      </c>
      <c r="D16" s="199">
        <v>15</v>
      </c>
      <c r="E16" s="133">
        <f>'MOKINIŲ Skaičius'!M15+'Darželių vaikų  pasikeitimas'!M15</f>
        <v>17</v>
      </c>
      <c r="F16" s="413"/>
      <c r="G16" s="414"/>
      <c r="H16" s="199"/>
      <c r="I16" s="200">
        <f>'MOKINIŲ Skaičius'!Q15+'Darželių vaikų  pasikeitimas'!Q15</f>
        <v>13.4222</v>
      </c>
      <c r="J16" s="152">
        <f>I16*J3</f>
        <v>14809.115925999999</v>
      </c>
      <c r="K16" s="151">
        <f>K3*J16</f>
        <v>888.5469555599999</v>
      </c>
      <c r="L16" s="201">
        <f>L3*J16</f>
        <v>13920.568970439997</v>
      </c>
      <c r="M16" s="152">
        <f t="shared" si="0"/>
        <v>10127.495504152668</v>
      </c>
      <c r="N16" s="151">
        <f t="shared" si="1"/>
        <v>3139.5236062873273</v>
      </c>
      <c r="O16" s="151">
        <f>O5*E16</f>
        <v>396.1</v>
      </c>
      <c r="P16" s="151">
        <f>P5*E16</f>
        <v>58.99</v>
      </c>
      <c r="Q16" s="151">
        <f>Q5*I16</f>
        <v>84.55986</v>
      </c>
      <c r="R16" s="151">
        <f>R5*E16</f>
        <v>113.9</v>
      </c>
      <c r="S16" s="153">
        <f t="shared" si="2"/>
        <v>13920.568970439996</v>
      </c>
      <c r="T16" s="134">
        <f t="shared" si="3"/>
        <v>13267.019110439996</v>
      </c>
      <c r="U16" s="132">
        <f t="shared" si="4"/>
        <v>653.54986000000008</v>
      </c>
      <c r="V16" s="132"/>
      <c r="W16" s="132"/>
      <c r="X16" s="132"/>
      <c r="Y16" s="413">
        <v>0</v>
      </c>
      <c r="Z16" s="414">
        <v>0</v>
      </c>
      <c r="AA16" s="414">
        <f t="shared" si="5"/>
        <v>0</v>
      </c>
      <c r="AB16" s="414">
        <f t="shared" si="6"/>
        <v>0</v>
      </c>
      <c r="AC16" s="414">
        <f t="shared" si="7"/>
        <v>0</v>
      </c>
      <c r="AD16" s="154">
        <f t="shared" si="8"/>
        <v>0</v>
      </c>
      <c r="AE16" s="413"/>
      <c r="AF16" s="414"/>
      <c r="AG16" s="202"/>
      <c r="AJ16" s="203"/>
      <c r="AK16" s="204"/>
      <c r="AL16" s="205"/>
      <c r="AM16" s="205"/>
      <c r="AN16" s="206"/>
    </row>
    <row r="17" spans="1:41" x14ac:dyDescent="0.2">
      <c r="A17" s="198" t="s">
        <v>27</v>
      </c>
      <c r="B17" s="413">
        <v>5</v>
      </c>
      <c r="C17" s="414">
        <v>0</v>
      </c>
      <c r="D17" s="199">
        <v>24</v>
      </c>
      <c r="E17" s="133">
        <f>'MOKINIŲ Skaičius'!M16+'Darželių vaikų  pasikeitimas'!M16</f>
        <v>31</v>
      </c>
      <c r="F17" s="413"/>
      <c r="G17" s="414"/>
      <c r="H17" s="199"/>
      <c r="I17" s="200">
        <f>'MOKINIŲ Skaičius'!Q16+'Darželių vaikų  pasikeitimas'!Q16</f>
        <v>24.677499999999998</v>
      </c>
      <c r="J17" s="152">
        <f>J3*I17</f>
        <v>27227.426074999996</v>
      </c>
      <c r="K17" s="151">
        <f>K3*J17</f>
        <v>1633.6455644999996</v>
      </c>
      <c r="L17" s="201">
        <f>L3*J17</f>
        <v>25593.780510499993</v>
      </c>
      <c r="M17" s="152">
        <f t="shared" si="0"/>
        <v>18626.520809541977</v>
      </c>
      <c r="N17" s="151">
        <f t="shared" si="1"/>
        <v>5774.2214509580126</v>
      </c>
      <c r="O17" s="151">
        <f>E17*O5</f>
        <v>722.30000000000007</v>
      </c>
      <c r="P17" s="151">
        <f>P5*E17</f>
        <v>107.57000000000001</v>
      </c>
      <c r="Q17" s="151">
        <f>Q5*I17</f>
        <v>155.46824999999998</v>
      </c>
      <c r="R17" s="151">
        <f>R5*E17</f>
        <v>207.70000000000002</v>
      </c>
      <c r="S17" s="153">
        <f t="shared" si="2"/>
        <v>25593.78051049999</v>
      </c>
      <c r="T17" s="134">
        <f t="shared" si="3"/>
        <v>24400.742260499992</v>
      </c>
      <c r="U17" s="132">
        <f t="shared" si="4"/>
        <v>1193.0382500000001</v>
      </c>
      <c r="V17" s="132"/>
      <c r="W17" s="132"/>
      <c r="X17" s="132"/>
      <c r="Y17" s="413">
        <v>0</v>
      </c>
      <c r="Z17" s="414">
        <v>0</v>
      </c>
      <c r="AA17" s="414">
        <f t="shared" si="5"/>
        <v>0</v>
      </c>
      <c r="AB17" s="414">
        <f t="shared" si="6"/>
        <v>0</v>
      </c>
      <c r="AC17" s="414">
        <f t="shared" si="7"/>
        <v>0</v>
      </c>
      <c r="AD17" s="154">
        <f t="shared" si="8"/>
        <v>0</v>
      </c>
      <c r="AE17" s="413"/>
      <c r="AF17" s="414"/>
      <c r="AG17" s="202"/>
      <c r="AJ17" s="203"/>
      <c r="AK17" s="204"/>
      <c r="AL17" s="205"/>
      <c r="AM17" s="205"/>
      <c r="AN17" s="206"/>
    </row>
    <row r="18" spans="1:41" x14ac:dyDescent="0.2">
      <c r="A18" s="198" t="s">
        <v>28</v>
      </c>
      <c r="B18" s="413"/>
      <c r="C18" s="414"/>
      <c r="D18" s="199"/>
      <c r="E18" s="133">
        <f>'MOKINIŲ Skaičius'!J17+'Darželių vaikų  pasikeitimas'!M17</f>
        <v>20</v>
      </c>
      <c r="F18" s="413"/>
      <c r="G18" s="414"/>
      <c r="H18" s="199"/>
      <c r="I18" s="200">
        <f>'MOKINIŲ Skaičius'!N17+'Darželių vaikų  pasikeitimas'!Q17</f>
        <v>17.7636</v>
      </c>
      <c r="J18" s="152">
        <f>I18*J3</f>
        <v>19599.112787999999</v>
      </c>
      <c r="K18" s="151">
        <f>J18*K3</f>
        <v>1175.9467672799999</v>
      </c>
      <c r="L18" s="201">
        <f>L3*J18</f>
        <v>18423.166020719997</v>
      </c>
      <c r="M18" s="152">
        <f>AH18/1.31</f>
        <v>13467.065145587783</v>
      </c>
      <c r="N18" s="151">
        <f t="shared" si="1"/>
        <v>4174.7901951322128</v>
      </c>
      <c r="O18" s="151">
        <f>O5*E18</f>
        <v>466</v>
      </c>
      <c r="P18" s="151">
        <f>P5*E18</f>
        <v>69.400000000000006</v>
      </c>
      <c r="Q18" s="151">
        <f>Q5*I18</f>
        <v>111.91068</v>
      </c>
      <c r="R18" s="151">
        <f>R5*E18</f>
        <v>134</v>
      </c>
      <c r="S18" s="153">
        <f t="shared" si="2"/>
        <v>18423.166020719997</v>
      </c>
      <c r="U18" s="132"/>
      <c r="V18" s="132"/>
      <c r="W18" s="132"/>
      <c r="X18" s="132"/>
      <c r="Y18" s="413">
        <v>0</v>
      </c>
      <c r="Z18" s="414">
        <v>0</v>
      </c>
      <c r="AA18" s="414">
        <f t="shared" si="5"/>
        <v>0</v>
      </c>
      <c r="AB18" s="414">
        <f t="shared" si="6"/>
        <v>0</v>
      </c>
      <c r="AC18" s="414">
        <f t="shared" si="7"/>
        <v>0</v>
      </c>
      <c r="AD18" s="154">
        <f t="shared" si="8"/>
        <v>0</v>
      </c>
      <c r="AE18" s="413"/>
      <c r="AF18" s="414"/>
      <c r="AG18" s="202"/>
      <c r="AH18" s="132">
        <f>L18-AI18</f>
        <v>17641.855340719998</v>
      </c>
      <c r="AI18" s="132">
        <f>R18+Q18+P18+O18</f>
        <v>781.31068000000005</v>
      </c>
      <c r="AJ18" s="203"/>
      <c r="AK18" s="204"/>
      <c r="AL18" s="205"/>
      <c r="AM18" s="205"/>
      <c r="AN18" s="206"/>
    </row>
    <row r="19" spans="1:41" x14ac:dyDescent="0.2">
      <c r="A19" s="198" t="s">
        <v>29</v>
      </c>
      <c r="B19" s="413"/>
      <c r="C19" s="414"/>
      <c r="D19" s="199"/>
      <c r="E19" s="133">
        <f>'MOKINIŲ Skaičius'!J18+'Darželių vaikų  pasikeitimas'!M18</f>
        <v>124</v>
      </c>
      <c r="F19" s="413"/>
      <c r="G19" s="414"/>
      <c r="H19" s="199"/>
      <c r="I19" s="200">
        <f>'MOKINIŲ Skaičius'!N18+'Darželių vaikų  pasikeitimas'!Q18</f>
        <v>116.5204</v>
      </c>
      <c r="J19" s="152">
        <f>J3*I19</f>
        <v>128560.45293199999</v>
      </c>
      <c r="K19" s="151">
        <f>K3*J19</f>
        <v>7713.627175919999</v>
      </c>
      <c r="L19" s="201">
        <f>J19*L3</f>
        <v>120846.82575607998</v>
      </c>
      <c r="M19" s="152">
        <f>AH19/1.31</f>
        <v>88520.967355786241</v>
      </c>
      <c r="N19" s="151">
        <f t="shared" si="1"/>
        <v>27441.499880293733</v>
      </c>
      <c r="O19" s="151">
        <f>O5*E19</f>
        <v>2889.2000000000003</v>
      </c>
      <c r="P19" s="151">
        <f>P5*E19</f>
        <v>430.28000000000003</v>
      </c>
      <c r="Q19" s="151">
        <f>Q5*I19</f>
        <v>734.07851999999991</v>
      </c>
      <c r="R19" s="151">
        <f>R5*E19</f>
        <v>830.80000000000007</v>
      </c>
      <c r="S19" s="153">
        <f t="shared" si="2"/>
        <v>120846.82575607997</v>
      </c>
      <c r="U19" s="132"/>
      <c r="V19" s="132"/>
      <c r="W19" s="132"/>
      <c r="X19" s="132"/>
      <c r="Y19" s="413">
        <v>0</v>
      </c>
      <c r="Z19" s="414">
        <v>0</v>
      </c>
      <c r="AA19" s="414">
        <f t="shared" si="5"/>
        <v>0</v>
      </c>
      <c r="AB19" s="414">
        <f t="shared" si="6"/>
        <v>0</v>
      </c>
      <c r="AC19" s="414">
        <f t="shared" si="7"/>
        <v>0</v>
      </c>
      <c r="AD19" s="154">
        <f t="shared" si="8"/>
        <v>0</v>
      </c>
      <c r="AE19" s="413"/>
      <c r="AF19" s="414"/>
      <c r="AG19" s="202"/>
      <c r="AH19" s="132">
        <f>L19-AI19</f>
        <v>115962.46723607999</v>
      </c>
      <c r="AI19" s="132">
        <f>R19+Q19+P19+O19</f>
        <v>4884.3585199999998</v>
      </c>
      <c r="AJ19" s="203"/>
      <c r="AK19" s="204"/>
      <c r="AL19" s="205"/>
      <c r="AM19" s="205"/>
      <c r="AN19" s="206"/>
    </row>
    <row r="20" spans="1:41" x14ac:dyDescent="0.2">
      <c r="A20" s="213" t="s">
        <v>99</v>
      </c>
      <c r="B20" s="155"/>
      <c r="C20" s="156"/>
      <c r="D20" s="214"/>
      <c r="E20" s="416">
        <f>'Darželių vaikų  pasikeitimas'!M36</f>
        <v>26</v>
      </c>
      <c r="F20" s="155"/>
      <c r="G20" s="156"/>
      <c r="H20" s="214"/>
      <c r="I20" s="215">
        <f>'Darželių vaikų  pasikeitimas'!Q36</f>
        <v>20.342199999999998</v>
      </c>
      <c r="J20" s="159">
        <f>J3*I20</f>
        <v>22444.159525999996</v>
      </c>
      <c r="K20" s="157">
        <f>K3*J20</f>
        <v>1346.6495715599997</v>
      </c>
      <c r="L20" s="216">
        <f>L3*J20</f>
        <v>21097.509954439996</v>
      </c>
      <c r="M20" s="159">
        <f>W20/1.31</f>
        <v>15342.850453770989</v>
      </c>
      <c r="N20" s="157">
        <f>M20*0.31</f>
        <v>4756.2836406690067</v>
      </c>
      <c r="O20" s="157">
        <f>O5*E20</f>
        <v>605.80000000000007</v>
      </c>
      <c r="P20" s="157">
        <f>P5*E20</f>
        <v>90.22</v>
      </c>
      <c r="Q20" s="157">
        <f>Q5*I20</f>
        <v>128.15585999999999</v>
      </c>
      <c r="R20" s="157">
        <f>R5*E20</f>
        <v>174.20000000000002</v>
      </c>
      <c r="S20" s="160">
        <f t="shared" si="2"/>
        <v>21097.509954439996</v>
      </c>
      <c r="U20" s="132"/>
      <c r="V20" s="132">
        <f>SUM(S20)</f>
        <v>21097.509954439996</v>
      </c>
      <c r="W20" s="132">
        <f>L20-X20</f>
        <v>20099.134094439996</v>
      </c>
      <c r="X20" s="132">
        <f>R20+Q20+P20+O20</f>
        <v>998.3758600000001</v>
      </c>
      <c r="Y20" s="155">
        <v>0</v>
      </c>
      <c r="Z20" s="156">
        <v>0</v>
      </c>
      <c r="AA20" s="156">
        <v>0</v>
      </c>
      <c r="AB20" s="156">
        <v>0</v>
      </c>
      <c r="AC20" s="156">
        <v>0</v>
      </c>
      <c r="AD20" s="158">
        <f t="shared" si="8"/>
        <v>0</v>
      </c>
      <c r="AE20" s="155"/>
      <c r="AF20" s="156"/>
      <c r="AG20" s="217"/>
      <c r="AH20" s="132"/>
      <c r="AI20" s="132"/>
      <c r="AJ20" s="218"/>
      <c r="AK20" s="219"/>
      <c r="AL20" s="220"/>
      <c r="AM20" s="220"/>
      <c r="AN20" s="221"/>
    </row>
    <row r="21" spans="1:41" ht="12.75" thickBot="1" x14ac:dyDescent="0.25">
      <c r="A21" s="213" t="s">
        <v>90</v>
      </c>
      <c r="B21" s="222"/>
      <c r="C21" s="223"/>
      <c r="D21" s="224"/>
      <c r="E21" s="416">
        <f>'Darželių vaikų  pasikeitimas'!M33</f>
        <v>8</v>
      </c>
      <c r="F21" s="155"/>
      <c r="G21" s="156"/>
      <c r="H21" s="214"/>
      <c r="I21" s="215">
        <f>'Darželių vaikų  pasikeitimas'!Q33</f>
        <v>6.1760000000000002</v>
      </c>
      <c r="J21" s="159">
        <f>J3*I21</f>
        <v>6814.16608</v>
      </c>
      <c r="K21" s="157">
        <f>J21*K3</f>
        <v>408.84996480000001</v>
      </c>
      <c r="L21" s="216">
        <f>J21*L3</f>
        <v>6405.3161151999993</v>
      </c>
      <c r="M21" s="159">
        <f>AH21/1.31</f>
        <v>4655.455965801526</v>
      </c>
      <c r="N21" s="157">
        <f>M21*0.31</f>
        <v>1443.191349398473</v>
      </c>
      <c r="O21" s="157">
        <f>O5*E21</f>
        <v>186.4</v>
      </c>
      <c r="P21" s="157">
        <f>P5*E21</f>
        <v>27.76</v>
      </c>
      <c r="Q21" s="157">
        <f>Q5*I21</f>
        <v>38.908799999999999</v>
      </c>
      <c r="R21" s="157">
        <f>R5*E21</f>
        <v>53.6</v>
      </c>
      <c r="S21" s="160">
        <f t="shared" si="2"/>
        <v>6405.3161151999993</v>
      </c>
      <c r="U21" s="132"/>
      <c r="V21" s="132"/>
      <c r="W21" s="132"/>
      <c r="X21" s="132"/>
      <c r="Y21" s="155">
        <v>0</v>
      </c>
      <c r="Z21" s="156">
        <v>0</v>
      </c>
      <c r="AA21" s="156">
        <f t="shared" si="5"/>
        <v>0</v>
      </c>
      <c r="AB21" s="156">
        <f t="shared" si="6"/>
        <v>0</v>
      </c>
      <c r="AC21" s="156">
        <f t="shared" si="7"/>
        <v>0</v>
      </c>
      <c r="AD21" s="216">
        <f t="shared" si="8"/>
        <v>0</v>
      </c>
      <c r="AE21" s="155"/>
      <c r="AF21" s="156"/>
      <c r="AG21" s="217"/>
      <c r="AH21" s="132">
        <f>L21-AI21</f>
        <v>6098.647315199999</v>
      </c>
      <c r="AI21" s="132">
        <f>R21+Q21+P21+O21</f>
        <v>306.66880000000003</v>
      </c>
      <c r="AJ21" s="218"/>
      <c r="AK21" s="219"/>
      <c r="AL21" s="220"/>
      <c r="AM21" s="220"/>
      <c r="AN21" s="221"/>
    </row>
    <row r="22" spans="1:41" ht="12.75" thickBot="1" x14ac:dyDescent="0.25">
      <c r="A22" s="225" t="s">
        <v>91</v>
      </c>
      <c r="B22" s="407"/>
      <c r="C22" s="408"/>
      <c r="D22" s="409"/>
      <c r="E22" s="406">
        <f>SUM(E7:E21)</f>
        <v>1675</v>
      </c>
      <c r="F22" s="407"/>
      <c r="G22" s="408"/>
      <c r="H22" s="409"/>
      <c r="I22" s="226">
        <f t="shared" ref="I22:S22" si="9">SUM(I7:I21)</f>
        <v>1325.1046999999999</v>
      </c>
      <c r="J22" s="227">
        <f t="shared" si="9"/>
        <v>1462027.7686510002</v>
      </c>
      <c r="K22" s="139">
        <f t="shared" si="9"/>
        <v>87721.666119059984</v>
      </c>
      <c r="L22" s="228">
        <f t="shared" si="9"/>
        <v>1374306.10253194</v>
      </c>
      <c r="M22" s="227">
        <f t="shared" si="9"/>
        <v>999920.37627628981</v>
      </c>
      <c r="N22" s="139">
        <f t="shared" si="9"/>
        <v>309975.31664564984</v>
      </c>
      <c r="O22" s="139">
        <f t="shared" si="9"/>
        <v>39027.5</v>
      </c>
      <c r="P22" s="139">
        <f t="shared" si="9"/>
        <v>5812.2499999999991</v>
      </c>
      <c r="Q22" s="139">
        <f t="shared" si="9"/>
        <v>8348.1596099999988</v>
      </c>
      <c r="R22" s="139">
        <f t="shared" si="9"/>
        <v>11222.5</v>
      </c>
      <c r="S22" s="229">
        <f t="shared" si="9"/>
        <v>1374306.1025319397</v>
      </c>
      <c r="T22" s="230"/>
      <c r="U22" s="231"/>
      <c r="V22" s="231"/>
      <c r="W22" s="231"/>
      <c r="X22" s="231"/>
      <c r="Y22" s="407">
        <f t="shared" ref="Y22:AD22" si="10">SUM(Y7:Y21)</f>
        <v>0</v>
      </c>
      <c r="Z22" s="408">
        <f t="shared" si="10"/>
        <v>0</v>
      </c>
      <c r="AA22" s="408">
        <f t="shared" si="10"/>
        <v>0</v>
      </c>
      <c r="AB22" s="408">
        <f t="shared" si="10"/>
        <v>0</v>
      </c>
      <c r="AC22" s="408">
        <f t="shared" si="10"/>
        <v>0</v>
      </c>
      <c r="AD22" s="228">
        <f t="shared" si="10"/>
        <v>0</v>
      </c>
      <c r="AE22" s="407"/>
      <c r="AF22" s="408"/>
      <c r="AG22" s="226"/>
      <c r="AJ22" s="146"/>
      <c r="AK22" s="232"/>
      <c r="AL22" s="233"/>
      <c r="AM22" s="233"/>
      <c r="AN22" s="234"/>
    </row>
    <row r="23" spans="1:41" x14ac:dyDescent="0.2">
      <c r="A23" s="198" t="s">
        <v>28</v>
      </c>
      <c r="B23" s="413">
        <v>6</v>
      </c>
      <c r="C23" s="414">
        <v>16</v>
      </c>
      <c r="D23" s="199">
        <v>14</v>
      </c>
      <c r="E23" s="133">
        <f>'MOKINIŲ Skaičius'!K17</f>
        <v>16</v>
      </c>
      <c r="F23" s="235"/>
      <c r="G23" s="414"/>
      <c r="H23" s="199"/>
      <c r="I23" s="200">
        <f>'MOKINIŲ Skaičius'!O17</f>
        <v>26.655999999999999</v>
      </c>
      <c r="J23" s="152">
        <f>J3*I23</f>
        <v>29410.364479999997</v>
      </c>
      <c r="K23" s="151">
        <f>K3*J23</f>
        <v>1764.6218687999997</v>
      </c>
      <c r="L23" s="201">
        <f>L3*J23</f>
        <v>27645.742611199996</v>
      </c>
      <c r="M23" s="152">
        <f t="shared" si="0"/>
        <v>20566.633443664119</v>
      </c>
      <c r="N23" s="151">
        <f t="shared" si="1"/>
        <v>6375.6563675358766</v>
      </c>
      <c r="O23" s="151">
        <f>O5*E23</f>
        <v>372.8</v>
      </c>
      <c r="P23" s="151">
        <f>P5*E23</f>
        <v>55.52</v>
      </c>
      <c r="Q23" s="151">
        <f>Q5*I23</f>
        <v>167.93279999999999</v>
      </c>
      <c r="R23" s="151">
        <f>R5*E23</f>
        <v>107.2</v>
      </c>
      <c r="S23" s="153">
        <f t="shared" ref="S23:S46" si="11">SUM(M23:R23)</f>
        <v>27645.742611199996</v>
      </c>
      <c r="T23" s="134">
        <f t="shared" ref="T23:T44" si="12">L23-U23</f>
        <v>26942.289811199997</v>
      </c>
      <c r="U23" s="132">
        <f t="shared" ref="U23:U44" si="13">R23+Q23+P23+O23</f>
        <v>703.45280000000002</v>
      </c>
      <c r="V23" s="132"/>
      <c r="W23" s="132"/>
      <c r="X23" s="132"/>
      <c r="Y23" s="413">
        <v>6.14</v>
      </c>
      <c r="Z23" s="414">
        <v>51.622999999999998</v>
      </c>
      <c r="AA23" s="414">
        <f t="shared" ref="AA23:AA29" si="14">SUM(Y23:Z23)</f>
        <v>57.762999999999998</v>
      </c>
      <c r="AB23" s="151">
        <f t="shared" ref="AB23:AB29" si="15">AA23*122*4</f>
        <v>28188.343999999997</v>
      </c>
      <c r="AC23" s="151">
        <f t="shared" ref="AC23:AC29" si="16">AB23*0.31</f>
        <v>8738.3866399999988</v>
      </c>
      <c r="AD23" s="154">
        <f t="shared" si="8"/>
        <v>36926.730639999994</v>
      </c>
      <c r="AE23" s="152">
        <f t="shared" ref="AE23:AE47" si="17">M23-AB23</f>
        <v>-7621.7105563358782</v>
      </c>
      <c r="AF23" s="151">
        <f t="shared" ref="AF23:AF47" si="18">N23-AC23</f>
        <v>-2362.7302724641222</v>
      </c>
      <c r="AG23" s="153">
        <f t="shared" ref="AG23:AG29" si="19">SUM(AE23:AF23)</f>
        <v>-9984.4408288000013</v>
      </c>
      <c r="AJ23" s="131">
        <f>AG23*100/AD23</f>
        <v>-27.038518319259477</v>
      </c>
      <c r="AK23" s="195">
        <f>AJ23+AK5</f>
        <v>-24.106422412123063</v>
      </c>
      <c r="AL23" s="236">
        <f>AD23*AK23/100</f>
        <v>-8901.713671065274</v>
      </c>
      <c r="AM23" s="236">
        <f>AL23/1.31</f>
        <v>-6795.2012756223467</v>
      </c>
      <c r="AN23" s="237">
        <f>AM23*0.31</f>
        <v>-2106.5123954429273</v>
      </c>
      <c r="AO23" s="132"/>
    </row>
    <row r="24" spans="1:41" x14ac:dyDescent="0.2">
      <c r="A24" s="198" t="s">
        <v>29</v>
      </c>
      <c r="B24" s="413">
        <v>23</v>
      </c>
      <c r="C24" s="414">
        <v>87</v>
      </c>
      <c r="D24" s="199">
        <v>73</v>
      </c>
      <c r="E24" s="133">
        <f>'MOKINIŲ Skaičius'!K18</f>
        <v>82</v>
      </c>
      <c r="F24" s="235"/>
      <c r="G24" s="414"/>
      <c r="H24" s="199"/>
      <c r="I24" s="200">
        <f>'MOKINIŲ Skaičius'!O18</f>
        <v>124.52119999999999</v>
      </c>
      <c r="J24" s="152">
        <f>J3*I24</f>
        <v>137387.97559599997</v>
      </c>
      <c r="K24" s="151">
        <f>K3*J24</f>
        <v>8243.2785357599987</v>
      </c>
      <c r="L24" s="201">
        <f>L3*J24</f>
        <v>129144.69706023997</v>
      </c>
      <c r="M24" s="152">
        <f t="shared" si="0"/>
        <v>95889.82709941981</v>
      </c>
      <c r="N24" s="151">
        <f t="shared" si="1"/>
        <v>29725.846400820141</v>
      </c>
      <c r="O24" s="151">
        <f>O5*E24</f>
        <v>1910.6000000000001</v>
      </c>
      <c r="P24" s="151">
        <f>P5*E24</f>
        <v>284.54000000000002</v>
      </c>
      <c r="Q24" s="151">
        <f>Q5*I24</f>
        <v>784.4835599999999</v>
      </c>
      <c r="R24" s="151">
        <f>R5*E24</f>
        <v>549.4</v>
      </c>
      <c r="S24" s="153">
        <f t="shared" si="11"/>
        <v>129144.69706023994</v>
      </c>
      <c r="T24" s="134">
        <f t="shared" si="12"/>
        <v>125615.67350023997</v>
      </c>
      <c r="U24" s="132">
        <f t="shared" si="13"/>
        <v>3529.0235599999996</v>
      </c>
      <c r="V24" s="132"/>
      <c r="W24" s="132"/>
      <c r="X24" s="132"/>
      <c r="Y24" s="413">
        <v>90.14</v>
      </c>
      <c r="Z24" s="414">
        <v>114.36</v>
      </c>
      <c r="AA24" s="414">
        <f t="shared" si="14"/>
        <v>204.5</v>
      </c>
      <c r="AB24" s="151">
        <f t="shared" si="15"/>
        <v>99796</v>
      </c>
      <c r="AC24" s="151">
        <f t="shared" si="16"/>
        <v>30936.76</v>
      </c>
      <c r="AD24" s="154">
        <f t="shared" si="8"/>
        <v>130732.76</v>
      </c>
      <c r="AE24" s="152">
        <f t="shared" si="17"/>
        <v>-3906.1729005801899</v>
      </c>
      <c r="AF24" s="151">
        <f t="shared" si="18"/>
        <v>-1210.9135991798576</v>
      </c>
      <c r="AG24" s="153">
        <f t="shared" si="19"/>
        <v>-5117.0864997600474</v>
      </c>
      <c r="AJ24" s="133">
        <f>AG24*100/AD24</f>
        <v>-3.9141577824564</v>
      </c>
      <c r="AK24" s="204">
        <f>AJ24+AK5</f>
        <v>-0.98206187531998435</v>
      </c>
      <c r="AL24" s="151">
        <f>AK24*AD24/100</f>
        <v>-1283.8765945135744</v>
      </c>
      <c r="AM24" s="151">
        <f>AL24/1.31</f>
        <v>-980.0584690943316</v>
      </c>
      <c r="AN24" s="238">
        <f>AM24*0.31</f>
        <v>-303.81812541924279</v>
      </c>
      <c r="AO24" s="132"/>
    </row>
    <row r="25" spans="1:41" x14ac:dyDescent="0.2">
      <c r="A25" s="198" t="s">
        <v>30</v>
      </c>
      <c r="B25" s="413">
        <v>0</v>
      </c>
      <c r="C25" s="414">
        <v>858</v>
      </c>
      <c r="D25" s="199">
        <v>0</v>
      </c>
      <c r="E25" s="426">
        <f>'MOKINIŲ Skaičius'!M19</f>
        <v>779</v>
      </c>
      <c r="F25" s="413"/>
      <c r="G25" s="414"/>
      <c r="H25" s="199"/>
      <c r="I25" s="200">
        <f>'MOKINIŲ Skaičius'!Q19</f>
        <v>1062.3620000000001</v>
      </c>
      <c r="J25" s="152">
        <f>J3*I25</f>
        <v>1172135.86546</v>
      </c>
      <c r="K25" s="151">
        <f>J25*K3</f>
        <v>70328.151927600004</v>
      </c>
      <c r="L25" s="201">
        <f>L3*J25</f>
        <v>1101807.7135323999</v>
      </c>
      <c r="M25" s="152">
        <f t="shared" si="0"/>
        <v>816062.36865068693</v>
      </c>
      <c r="N25" s="151">
        <f t="shared" si="1"/>
        <v>252979.33428171295</v>
      </c>
      <c r="O25" s="151">
        <f>O5*E25</f>
        <v>18150.7</v>
      </c>
      <c r="P25" s="151">
        <f>P5*E25</f>
        <v>2703.13</v>
      </c>
      <c r="Q25" s="151">
        <f>Q5*I25</f>
        <v>6692.8806000000004</v>
      </c>
      <c r="R25" s="151">
        <f>R5*E25</f>
        <v>5219.3</v>
      </c>
      <c r="S25" s="153">
        <f t="shared" si="11"/>
        <v>1101807.7135323999</v>
      </c>
      <c r="T25" s="134">
        <f t="shared" si="12"/>
        <v>1069041.7029323999</v>
      </c>
      <c r="U25" s="132">
        <f t="shared" si="13"/>
        <v>32766.010600000001</v>
      </c>
      <c r="V25" s="132"/>
      <c r="W25" s="132"/>
      <c r="X25" s="132"/>
      <c r="Y25" s="413">
        <v>200.74</v>
      </c>
      <c r="Z25" s="414">
        <v>1488.91</v>
      </c>
      <c r="AA25" s="414">
        <f t="shared" si="14"/>
        <v>1689.65</v>
      </c>
      <c r="AB25" s="414">
        <f t="shared" si="15"/>
        <v>824549.20000000007</v>
      </c>
      <c r="AC25" s="414">
        <f t="shared" si="16"/>
        <v>255610.25200000001</v>
      </c>
      <c r="AD25" s="154">
        <f t="shared" si="8"/>
        <v>1080159.452</v>
      </c>
      <c r="AE25" s="152">
        <f t="shared" si="17"/>
        <v>-8486.8313493131427</v>
      </c>
      <c r="AF25" s="151">
        <f t="shared" si="18"/>
        <v>-2630.9177182870626</v>
      </c>
      <c r="AG25" s="153">
        <f t="shared" si="19"/>
        <v>-11117.749067600205</v>
      </c>
      <c r="AJ25" s="133">
        <f>AG25*100/AD25</f>
        <v>-1.0292692478888021</v>
      </c>
      <c r="AK25" s="204"/>
      <c r="AL25" s="151"/>
      <c r="AM25" s="151"/>
      <c r="AN25" s="238"/>
    </row>
    <row r="26" spans="1:41" x14ac:dyDescent="0.2">
      <c r="A26" s="198" t="s">
        <v>31</v>
      </c>
      <c r="B26" s="413">
        <v>0</v>
      </c>
      <c r="C26" s="414">
        <v>840</v>
      </c>
      <c r="D26" s="199">
        <v>0</v>
      </c>
      <c r="E26" s="133">
        <f>'MOKINIŲ Skaičius'!M20</f>
        <v>816</v>
      </c>
      <c r="F26" s="235"/>
      <c r="G26" s="414"/>
      <c r="H26" s="199"/>
      <c r="I26" s="200">
        <f>'MOKINIŲ Skaičius'!Q20</f>
        <v>1161.6797999999999</v>
      </c>
      <c r="J26" s="152">
        <f>J3*I26</f>
        <v>1281716.1737339997</v>
      </c>
      <c r="K26" s="151">
        <f>K3*J26</f>
        <v>76902.970424039973</v>
      </c>
      <c r="L26" s="201">
        <f>L3*J26</f>
        <v>1204813.2033099597</v>
      </c>
      <c r="M26" s="152">
        <f t="shared" si="0"/>
        <v>893269.5424198166</v>
      </c>
      <c r="N26" s="151">
        <f t="shared" si="1"/>
        <v>276913.55815014313</v>
      </c>
      <c r="O26" s="151">
        <f>O5*E26</f>
        <v>19012.8</v>
      </c>
      <c r="P26" s="151">
        <f>P5*E26</f>
        <v>2831.52</v>
      </c>
      <c r="Q26" s="151">
        <f>Q5*I26</f>
        <v>7318.5827399999989</v>
      </c>
      <c r="R26" s="151">
        <f>R5*E26</f>
        <v>5467.2</v>
      </c>
      <c r="S26" s="153">
        <f t="shared" si="11"/>
        <v>1204813.2033099597</v>
      </c>
      <c r="T26" s="134">
        <f t="shared" si="12"/>
        <v>1170183.1005699597</v>
      </c>
      <c r="U26" s="132">
        <f t="shared" si="13"/>
        <v>34630.102740000002</v>
      </c>
      <c r="V26" s="132"/>
      <c r="W26" s="132"/>
      <c r="X26" s="132"/>
      <c r="Y26" s="413">
        <v>155.44999999999999</v>
      </c>
      <c r="Z26" s="414">
        <v>1635.11</v>
      </c>
      <c r="AA26" s="414">
        <f t="shared" si="14"/>
        <v>1790.56</v>
      </c>
      <c r="AB26" s="414">
        <f t="shared" si="15"/>
        <v>873793.28</v>
      </c>
      <c r="AC26" s="414">
        <f t="shared" si="16"/>
        <v>270875.91680000001</v>
      </c>
      <c r="AD26" s="154">
        <f t="shared" si="8"/>
        <v>1144669.1968</v>
      </c>
      <c r="AE26" s="152">
        <f t="shared" si="17"/>
        <v>19476.262419816572</v>
      </c>
      <c r="AF26" s="151">
        <f t="shared" si="18"/>
        <v>6037.6413501431234</v>
      </c>
      <c r="AG26" s="153">
        <f t="shared" si="19"/>
        <v>25513.903769959696</v>
      </c>
      <c r="AJ26" s="133"/>
      <c r="AK26" s="204"/>
      <c r="AL26" s="151"/>
      <c r="AM26" s="151"/>
      <c r="AN26" s="238"/>
    </row>
    <row r="27" spans="1:41" x14ac:dyDescent="0.2">
      <c r="A27" s="198" t="s">
        <v>32</v>
      </c>
      <c r="B27" s="413">
        <v>15</v>
      </c>
      <c r="C27" s="414">
        <v>189</v>
      </c>
      <c r="D27" s="199">
        <v>5</v>
      </c>
      <c r="E27" s="133">
        <f>'MOKINIŲ Skaičius'!M21+'Darželių vaikų  pasikeitimas'!M21</f>
        <v>195</v>
      </c>
      <c r="F27" s="235"/>
      <c r="G27" s="414"/>
      <c r="H27" s="199"/>
      <c r="I27" s="200">
        <f>'MOKINIŲ Skaičius'!Q21+'Darželių vaikų  pasikeitimas'!Q21</f>
        <v>313.63549999999998</v>
      </c>
      <c r="J27" s="152">
        <f>I27*J3</f>
        <v>346043.45621499995</v>
      </c>
      <c r="K27" s="151">
        <f>K3*J27</f>
        <v>20762.607372899998</v>
      </c>
      <c r="L27" s="201">
        <f>L3*J27</f>
        <v>325280.84884209995</v>
      </c>
      <c r="M27" s="152">
        <f t="shared" si="0"/>
        <v>241815.49251305338</v>
      </c>
      <c r="N27" s="151">
        <f t="shared" si="1"/>
        <v>74962.802679046552</v>
      </c>
      <c r="O27" s="151">
        <f>O5*E27</f>
        <v>4543.5</v>
      </c>
      <c r="P27" s="151">
        <f>P5*E27</f>
        <v>676.65000000000009</v>
      </c>
      <c r="Q27" s="151">
        <f>Q5*I27</f>
        <v>1975.9036499999997</v>
      </c>
      <c r="R27" s="151">
        <f>R5*E27</f>
        <v>1306.5</v>
      </c>
      <c r="S27" s="153">
        <f t="shared" si="11"/>
        <v>325280.84884209995</v>
      </c>
      <c r="T27" s="134">
        <f t="shared" si="12"/>
        <v>316778.29519209993</v>
      </c>
      <c r="U27" s="132">
        <f t="shared" si="13"/>
        <v>8502.5536499999998</v>
      </c>
      <c r="V27" s="132"/>
      <c r="W27" s="132"/>
      <c r="X27" s="132"/>
      <c r="Y27" s="413">
        <v>137.85</v>
      </c>
      <c r="Z27" s="414">
        <v>352.84</v>
      </c>
      <c r="AA27" s="414">
        <f t="shared" si="14"/>
        <v>490.68999999999994</v>
      </c>
      <c r="AB27" s="414">
        <f t="shared" si="15"/>
        <v>239456.71999999997</v>
      </c>
      <c r="AC27" s="151">
        <f t="shared" si="16"/>
        <v>74231.583199999994</v>
      </c>
      <c r="AD27" s="154">
        <f t="shared" si="8"/>
        <v>313688.30319999997</v>
      </c>
      <c r="AE27" s="152">
        <f t="shared" si="17"/>
        <v>2358.7725130534091</v>
      </c>
      <c r="AF27" s="151">
        <f t="shared" si="18"/>
        <v>731.21947904655826</v>
      </c>
      <c r="AG27" s="153">
        <f t="shared" si="19"/>
        <v>3089.9919920999673</v>
      </c>
      <c r="AJ27" s="133"/>
      <c r="AK27" s="204"/>
      <c r="AL27" s="151"/>
      <c r="AM27" s="151"/>
      <c r="AN27" s="238"/>
    </row>
    <row r="28" spans="1:41" x14ac:dyDescent="0.2">
      <c r="A28" s="198" t="s">
        <v>33</v>
      </c>
      <c r="B28" s="413">
        <v>0</v>
      </c>
      <c r="C28" s="414">
        <v>496</v>
      </c>
      <c r="D28" s="199">
        <v>0</v>
      </c>
      <c r="E28" s="133">
        <f>'MOKINIŲ Skaičius'!M22</f>
        <v>492</v>
      </c>
      <c r="F28" s="235"/>
      <c r="G28" s="414"/>
      <c r="H28" s="199"/>
      <c r="I28" s="200">
        <f>'MOKINIŲ Skaičius'!Q22</f>
        <v>354.91309999999999</v>
      </c>
      <c r="J28" s="152">
        <f>J3*I28</f>
        <v>391586.27062299993</v>
      </c>
      <c r="K28" s="151">
        <f>K3*J28</f>
        <v>23495.176237379994</v>
      </c>
      <c r="L28" s="201">
        <f>L3*J28</f>
        <v>368091.09438561992</v>
      </c>
      <c r="M28" s="152">
        <f t="shared" si="0"/>
        <v>266708.32202719076</v>
      </c>
      <c r="N28" s="151">
        <f t="shared" si="1"/>
        <v>82679.579828429138</v>
      </c>
      <c r="O28" s="151">
        <f>O5*E28</f>
        <v>11463.6</v>
      </c>
      <c r="P28" s="151">
        <f>P5*E28</f>
        <v>1707.24</v>
      </c>
      <c r="Q28" s="151">
        <f>Q5*I28</f>
        <v>2235.95253</v>
      </c>
      <c r="R28" s="151">
        <f>R5*E28</f>
        <v>3296.4</v>
      </c>
      <c r="S28" s="153">
        <f t="shared" si="11"/>
        <v>368091.09438561992</v>
      </c>
      <c r="T28" s="134">
        <f t="shared" si="12"/>
        <v>349387.90185561992</v>
      </c>
      <c r="U28" s="132">
        <f t="shared" si="13"/>
        <v>18703.19253</v>
      </c>
      <c r="V28" s="132"/>
      <c r="W28" s="132"/>
      <c r="X28" s="132"/>
      <c r="Y28" s="413">
        <v>130.53</v>
      </c>
      <c r="Z28" s="414">
        <v>496.49</v>
      </c>
      <c r="AA28" s="414">
        <f t="shared" si="14"/>
        <v>627.02</v>
      </c>
      <c r="AB28" s="414">
        <f t="shared" si="15"/>
        <v>305985.76</v>
      </c>
      <c r="AC28" s="414">
        <f t="shared" si="16"/>
        <v>94855.585600000006</v>
      </c>
      <c r="AD28" s="154">
        <f t="shared" si="8"/>
        <v>400841.3456</v>
      </c>
      <c r="AE28" s="152">
        <f t="shared" si="17"/>
        <v>-39277.437972809246</v>
      </c>
      <c r="AF28" s="151">
        <f t="shared" si="18"/>
        <v>-12176.005771570868</v>
      </c>
      <c r="AG28" s="153">
        <f t="shared" si="19"/>
        <v>-51453.443744380114</v>
      </c>
      <c r="AJ28" s="133">
        <f>AG28*100/AD28</f>
        <v>-12.83636139564444</v>
      </c>
      <c r="AK28" s="204">
        <f>AJ28+AK5</f>
        <v>-9.9042654885080239</v>
      </c>
      <c r="AL28" s="151">
        <f>AD28*AK28/100</f>
        <v>-39700.391055931977</v>
      </c>
      <c r="AM28" s="151">
        <f>AL28/1.31</f>
        <v>-30305.642027428989</v>
      </c>
      <c r="AN28" s="238">
        <f>AM28*0.31</f>
        <v>-9394.7490285029871</v>
      </c>
      <c r="AO28" s="132"/>
    </row>
    <row r="29" spans="1:41" x14ac:dyDescent="0.2">
      <c r="A29" s="198" t="s">
        <v>34</v>
      </c>
      <c r="B29" s="413">
        <v>0</v>
      </c>
      <c r="C29" s="414">
        <v>118</v>
      </c>
      <c r="D29" s="199">
        <v>0</v>
      </c>
      <c r="E29" s="133">
        <f>'MOKINIŲ Skaičius'!M23</f>
        <v>137</v>
      </c>
      <c r="F29" s="235"/>
      <c r="G29" s="414"/>
      <c r="H29" s="199"/>
      <c r="I29" s="200">
        <f>'MOKINIŲ Skaičius'!Q23</f>
        <v>413.9076</v>
      </c>
      <c r="J29" s="152">
        <f>J3*I29</f>
        <v>456676.67230799998</v>
      </c>
      <c r="K29" s="151">
        <f>K3*J29</f>
        <v>27400.600338479999</v>
      </c>
      <c r="L29" s="201">
        <f>L3*J29</f>
        <v>429276.07196951995</v>
      </c>
      <c r="M29" s="152">
        <f t="shared" si="0"/>
        <v>322200.81228207628</v>
      </c>
      <c r="N29" s="151">
        <f t="shared" si="1"/>
        <v>99882.251807443652</v>
      </c>
      <c r="O29" s="151">
        <f>E29*O5</f>
        <v>3192.1</v>
      </c>
      <c r="P29" s="151">
        <f>P5*E29</f>
        <v>475.39000000000004</v>
      </c>
      <c r="Q29" s="151">
        <f>Q5*I29</f>
        <v>2607.6178799999998</v>
      </c>
      <c r="R29" s="151">
        <f>R5*E29</f>
        <v>917.9</v>
      </c>
      <c r="S29" s="153">
        <f t="shared" si="11"/>
        <v>429276.07196951989</v>
      </c>
      <c r="T29" s="134">
        <f t="shared" si="12"/>
        <v>422083.06408951996</v>
      </c>
      <c r="U29" s="132">
        <f t="shared" si="13"/>
        <v>7193.0078799999992</v>
      </c>
      <c r="V29" s="132"/>
      <c r="W29" s="132"/>
      <c r="X29" s="132"/>
      <c r="Y29" s="413">
        <v>253.01</v>
      </c>
      <c r="Z29" s="414">
        <v>380.37</v>
      </c>
      <c r="AA29" s="414">
        <f t="shared" si="14"/>
        <v>633.38</v>
      </c>
      <c r="AB29" s="414">
        <f t="shared" si="15"/>
        <v>309089.44</v>
      </c>
      <c r="AC29" s="414">
        <f t="shared" si="16"/>
        <v>95817.7264</v>
      </c>
      <c r="AD29" s="154">
        <f t="shared" si="8"/>
        <v>404907.16639999999</v>
      </c>
      <c r="AE29" s="152">
        <f t="shared" si="17"/>
        <v>13111.372282076278</v>
      </c>
      <c r="AF29" s="151">
        <f t="shared" si="18"/>
        <v>4064.5254074436525</v>
      </c>
      <c r="AG29" s="153">
        <f t="shared" si="19"/>
        <v>17175.89768951993</v>
      </c>
      <c r="AJ29" s="133"/>
      <c r="AK29" s="204"/>
      <c r="AL29" s="151"/>
      <c r="AM29" s="151"/>
      <c r="AN29" s="238"/>
      <c r="AO29" s="132"/>
    </row>
    <row r="30" spans="1:41" x14ac:dyDescent="0.2">
      <c r="A30" s="198" t="s">
        <v>35</v>
      </c>
      <c r="B30" s="413">
        <v>10</v>
      </c>
      <c r="C30" s="414">
        <v>343</v>
      </c>
      <c r="D30" s="199">
        <v>0</v>
      </c>
      <c r="E30" s="133">
        <f>'MOKINIŲ Skaičius'!M24</f>
        <v>337</v>
      </c>
      <c r="F30" s="235"/>
      <c r="G30" s="414"/>
      <c r="H30" s="199"/>
      <c r="I30" s="200">
        <f>'MOKINIŲ Skaičius'!Q24</f>
        <v>411.05270000000002</v>
      </c>
      <c r="J30" s="152">
        <f>I30*J3</f>
        <v>453526.77549099998</v>
      </c>
      <c r="K30" s="151">
        <f>K3*J30</f>
        <v>27211.606529459998</v>
      </c>
      <c r="L30" s="201">
        <f>J30*L3</f>
        <v>426315.16896153998</v>
      </c>
      <c r="M30" s="152">
        <f t="shared" si="0"/>
        <v>314844.38698590838</v>
      </c>
      <c r="N30" s="151">
        <f t="shared" si="1"/>
        <v>97601.759965631602</v>
      </c>
      <c r="O30" s="151">
        <f>O5*E30</f>
        <v>7852.1</v>
      </c>
      <c r="P30" s="151">
        <f>P5*E30</f>
        <v>1169.3900000000001</v>
      </c>
      <c r="Q30" s="151">
        <f>Q5*I30</f>
        <v>2589.6320099999998</v>
      </c>
      <c r="R30" s="151">
        <f>R5*E30</f>
        <v>2257.9</v>
      </c>
      <c r="S30" s="153">
        <f t="shared" si="11"/>
        <v>426315.16896153998</v>
      </c>
      <c r="T30" s="134">
        <f t="shared" si="12"/>
        <v>412446.14695153997</v>
      </c>
      <c r="U30" s="132">
        <f t="shared" si="13"/>
        <v>13869.022010000001</v>
      </c>
      <c r="V30" s="132"/>
      <c r="W30" s="132"/>
      <c r="X30" s="132"/>
      <c r="Y30" s="413">
        <v>168.98</v>
      </c>
      <c r="Z30" s="414">
        <v>537.08000000000004</v>
      </c>
      <c r="AA30" s="414">
        <f>SUM(Y30:Z30)</f>
        <v>706.06000000000006</v>
      </c>
      <c r="AB30" s="414">
        <f>AA30*122*4</f>
        <v>344557.28</v>
      </c>
      <c r="AC30" s="414">
        <f>AB30*0.31</f>
        <v>106812.7568</v>
      </c>
      <c r="AD30" s="154">
        <f t="shared" si="8"/>
        <v>451370.0368</v>
      </c>
      <c r="AE30" s="152">
        <f t="shared" si="17"/>
        <v>-29712.893014091649</v>
      </c>
      <c r="AF30" s="151">
        <f t="shared" si="18"/>
        <v>-9210.9968343684013</v>
      </c>
      <c r="AG30" s="153">
        <f t="shared" ref="AG30:AG45" si="20">SUM(AE30:AF30)</f>
        <v>-38923.88984846005</v>
      </c>
      <c r="AJ30" s="133">
        <f>AG30*100/AD30</f>
        <v>-8.6234988313384768</v>
      </c>
      <c r="AK30" s="204">
        <f>AJ30+AK5</f>
        <v>-5.6914029242020607</v>
      </c>
      <c r="AL30" s="151">
        <f>AK30*AD30/100</f>
        <v>-25689.287473407119</v>
      </c>
      <c r="AM30" s="151">
        <f>AL30/1.31</f>
        <v>-19610.143109471082</v>
      </c>
      <c r="AN30" s="238">
        <f>AM30*0.31</f>
        <v>-6079.1443639360359</v>
      </c>
      <c r="AO30" s="132"/>
    </row>
    <row r="31" spans="1:41" x14ac:dyDescent="0.2">
      <c r="A31" s="198" t="s">
        <v>36</v>
      </c>
      <c r="B31" s="413">
        <v>0</v>
      </c>
      <c r="C31" s="414">
        <v>357</v>
      </c>
      <c r="D31" s="199">
        <v>0</v>
      </c>
      <c r="E31" s="133">
        <f>'MOKINIŲ Skaičius'!M25</f>
        <v>334</v>
      </c>
      <c r="F31" s="235"/>
      <c r="G31" s="414"/>
      <c r="H31" s="199"/>
      <c r="I31" s="200">
        <f>'MOKINIŲ Skaičius'!Q25</f>
        <v>416.72969999999998</v>
      </c>
      <c r="J31" s="152">
        <f>J3*I31</f>
        <v>459790.37990099995</v>
      </c>
      <c r="K31" s="151">
        <f>K3*J31</f>
        <v>27587.422794059996</v>
      </c>
      <c r="L31" s="201">
        <f>J31*L3</f>
        <v>432202.95710693992</v>
      </c>
      <c r="M31" s="152">
        <f t="shared" si="0"/>
        <v>319388.22900529765</v>
      </c>
      <c r="N31" s="151">
        <f t="shared" si="1"/>
        <v>99010.350991642263</v>
      </c>
      <c r="O31" s="151">
        <f>O5*E31</f>
        <v>7782.2</v>
      </c>
      <c r="P31" s="151">
        <f>P5*E31</f>
        <v>1158.98</v>
      </c>
      <c r="Q31" s="151">
        <f>Q5*I31</f>
        <v>2625.3971099999999</v>
      </c>
      <c r="R31" s="151">
        <f>R5*E31</f>
        <v>2237.8000000000002</v>
      </c>
      <c r="S31" s="153">
        <f t="shared" si="11"/>
        <v>432202.95710693992</v>
      </c>
      <c r="T31" s="134">
        <f t="shared" si="12"/>
        <v>418398.57999693992</v>
      </c>
      <c r="U31" s="132">
        <f t="shared" si="13"/>
        <v>13804.377110000001</v>
      </c>
      <c r="V31" s="132"/>
      <c r="W31" s="132"/>
      <c r="X31" s="132"/>
      <c r="Y31" s="413">
        <v>161.09</v>
      </c>
      <c r="Z31" s="414">
        <v>524.80999999999995</v>
      </c>
      <c r="AA31" s="414">
        <f>SUM(Y31:Z31)</f>
        <v>685.9</v>
      </c>
      <c r="AB31" s="414">
        <f>AA31*122*4</f>
        <v>334719.2</v>
      </c>
      <c r="AC31" s="414">
        <f>AB31*0.31</f>
        <v>103762.952</v>
      </c>
      <c r="AD31" s="154">
        <f t="shared" si="8"/>
        <v>438482.152</v>
      </c>
      <c r="AE31" s="152">
        <f t="shared" si="17"/>
        <v>-15330.970994702366</v>
      </c>
      <c r="AF31" s="151">
        <f t="shared" si="18"/>
        <v>-4752.6010083577421</v>
      </c>
      <c r="AG31" s="153">
        <f t="shared" si="20"/>
        <v>-20083.572003060108</v>
      </c>
      <c r="AJ31" s="133">
        <f>AG31*100/AD31</f>
        <v>-4.5802484574241253</v>
      </c>
      <c r="AK31" s="204">
        <f>AJ31+AK5</f>
        <v>-1.6481525502877097</v>
      </c>
      <c r="AL31" s="151">
        <f>AD31*AK31/100</f>
        <v>-7226.8547707444313</v>
      </c>
      <c r="AM31" s="151">
        <f>AL31/1.31</f>
        <v>-5516.6830311026188</v>
      </c>
      <c r="AN31" s="238">
        <f>AM31*0.31</f>
        <v>-1710.1717396418119</v>
      </c>
      <c r="AO31" s="132"/>
    </row>
    <row r="32" spans="1:41" x14ac:dyDescent="0.2">
      <c r="A32" s="198" t="s">
        <v>37</v>
      </c>
      <c r="B32" s="413">
        <v>0</v>
      </c>
      <c r="C32" s="414">
        <v>586</v>
      </c>
      <c r="D32" s="199">
        <v>0</v>
      </c>
      <c r="E32" s="133">
        <f>'MOKINIŲ Skaičius'!M26</f>
        <v>535</v>
      </c>
      <c r="F32" s="235"/>
      <c r="G32" s="414"/>
      <c r="H32" s="199"/>
      <c r="I32" s="200">
        <f>'MOKINIŲ Skaičius'!Q26</f>
        <v>610.24310000000003</v>
      </c>
      <c r="J32" s="152">
        <f>J3*I32</f>
        <v>673299.519523</v>
      </c>
      <c r="K32" s="151">
        <f>K3*J32</f>
        <v>40397.971171379999</v>
      </c>
      <c r="L32" s="201">
        <f>L3*J32</f>
        <v>632901.54835161997</v>
      </c>
      <c r="M32" s="152">
        <f t="shared" si="0"/>
        <v>466527.15024551144</v>
      </c>
      <c r="N32" s="151">
        <f t="shared" si="1"/>
        <v>144623.41657610855</v>
      </c>
      <c r="O32" s="151">
        <f>O5*E32</f>
        <v>12465.5</v>
      </c>
      <c r="P32" s="151">
        <f>P5*E32</f>
        <v>1856.45</v>
      </c>
      <c r="Q32" s="151">
        <f>Q5*I32</f>
        <v>3844.5315300000002</v>
      </c>
      <c r="R32" s="151">
        <f>R5*E32</f>
        <v>3584.5</v>
      </c>
      <c r="S32" s="153">
        <f t="shared" si="11"/>
        <v>632901.54835161997</v>
      </c>
      <c r="T32" s="134">
        <f t="shared" si="12"/>
        <v>611150.56682161998</v>
      </c>
      <c r="U32" s="132">
        <f t="shared" si="13"/>
        <v>21750.981530000001</v>
      </c>
      <c r="V32" s="132"/>
      <c r="W32" s="132"/>
      <c r="X32" s="132"/>
      <c r="Y32" s="413">
        <v>158.62</v>
      </c>
      <c r="Z32" s="414">
        <v>842.77</v>
      </c>
      <c r="AA32" s="414">
        <f>SUM(Y32:Z32)</f>
        <v>1001.39</v>
      </c>
      <c r="AB32" s="414">
        <f>AA32*122*4</f>
        <v>488678.32</v>
      </c>
      <c r="AC32" s="414">
        <f>AB32*0.31</f>
        <v>151490.27919999999</v>
      </c>
      <c r="AD32" s="154">
        <f t="shared" si="8"/>
        <v>640168.59920000006</v>
      </c>
      <c r="AE32" s="152">
        <f t="shared" si="17"/>
        <v>-22151.169754488568</v>
      </c>
      <c r="AF32" s="151">
        <f t="shared" si="18"/>
        <v>-6866.8626238914439</v>
      </c>
      <c r="AG32" s="153">
        <f t="shared" si="20"/>
        <v>-29018.032378380012</v>
      </c>
      <c r="AJ32" s="133">
        <f>AG32*100/AD32</f>
        <v>-4.5328734359421867</v>
      </c>
      <c r="AK32" s="204">
        <f>AJ32+AK5</f>
        <v>-1.6007775288057711</v>
      </c>
      <c r="AL32" s="151">
        <f>AK32*AD32/100</f>
        <v>-10247.675082464282</v>
      </c>
      <c r="AM32" s="151">
        <f>AL32/1.31</f>
        <v>-7822.6527347055589</v>
      </c>
      <c r="AN32" s="238">
        <f>AM32*0.31</f>
        <v>-2425.0223477587233</v>
      </c>
      <c r="AO32" s="132"/>
    </row>
    <row r="33" spans="1:41" x14ac:dyDescent="0.2">
      <c r="A33" s="198" t="s">
        <v>38</v>
      </c>
      <c r="B33" s="413">
        <v>16</v>
      </c>
      <c r="C33" s="414">
        <v>838</v>
      </c>
      <c r="D33" s="199">
        <v>0</v>
      </c>
      <c r="E33" s="133">
        <f>'MOKINIŲ Skaičius'!M27</f>
        <v>835</v>
      </c>
      <c r="F33" s="235"/>
      <c r="G33" s="414"/>
      <c r="H33" s="199"/>
      <c r="I33" s="200">
        <f>'MOKINIŲ Skaičius'!Q27</f>
        <v>933.06569999999999</v>
      </c>
      <c r="J33" s="152">
        <f>J3*I33</f>
        <v>1029479.3787809999</v>
      </c>
      <c r="K33" s="151">
        <f>K3*J33</f>
        <v>61768.76272685999</v>
      </c>
      <c r="L33" s="201">
        <f>L3*J33</f>
        <v>967710.61605413991</v>
      </c>
      <c r="M33" s="152">
        <f t="shared" si="0"/>
        <v>712889.20011003048</v>
      </c>
      <c r="N33" s="151">
        <f t="shared" si="1"/>
        <v>220995.65203410946</v>
      </c>
      <c r="O33" s="151">
        <f>O5*E33</f>
        <v>19455.5</v>
      </c>
      <c r="P33" s="151">
        <f>P5*E33</f>
        <v>2897.4500000000003</v>
      </c>
      <c r="Q33" s="151">
        <f>Q5*I33</f>
        <v>5878.3139099999999</v>
      </c>
      <c r="R33" s="151">
        <f>R5*E33</f>
        <v>5594.5</v>
      </c>
      <c r="S33" s="153">
        <f t="shared" si="11"/>
        <v>967710.61605413991</v>
      </c>
      <c r="T33" s="134">
        <f t="shared" si="12"/>
        <v>933884.85214413994</v>
      </c>
      <c r="U33" s="132">
        <f t="shared" si="13"/>
        <v>33825.763910000001</v>
      </c>
      <c r="V33" s="132"/>
      <c r="W33" s="132"/>
      <c r="X33" s="132"/>
      <c r="Y33" s="413">
        <v>226.21</v>
      </c>
      <c r="Z33" s="414">
        <v>1246.4369999999999</v>
      </c>
      <c r="AA33" s="414">
        <f>SUM(Y33:Z33)</f>
        <v>1472.6469999999999</v>
      </c>
      <c r="AB33" s="414">
        <f>AA33*122*4</f>
        <v>718651.73599999992</v>
      </c>
      <c r="AC33" s="414">
        <f>AB33*0.31</f>
        <v>222782.03815999997</v>
      </c>
      <c r="AD33" s="154">
        <f t="shared" si="8"/>
        <v>941433.77415999991</v>
      </c>
      <c r="AE33" s="152">
        <f t="shared" si="17"/>
        <v>-5762.5358899694402</v>
      </c>
      <c r="AF33" s="151">
        <f t="shared" si="18"/>
        <v>-1786.386125890509</v>
      </c>
      <c r="AG33" s="153">
        <f t="shared" si="20"/>
        <v>-7548.9220158599492</v>
      </c>
      <c r="AJ33" s="133">
        <f>AG33*100/AD33</f>
        <v>-0.80185374936176701</v>
      </c>
      <c r="AK33" s="204"/>
      <c r="AL33" s="151"/>
      <c r="AM33" s="151"/>
      <c r="AN33" s="238"/>
    </row>
    <row r="34" spans="1:41" x14ac:dyDescent="0.2">
      <c r="A34" s="198" t="s">
        <v>39</v>
      </c>
      <c r="B34" s="413">
        <v>0</v>
      </c>
      <c r="C34" s="414">
        <v>464</v>
      </c>
      <c r="D34" s="199">
        <v>0</v>
      </c>
      <c r="E34" s="133">
        <f>'MOKINIŲ Skaičius'!M28</f>
        <v>449</v>
      </c>
      <c r="F34" s="235"/>
      <c r="G34" s="414"/>
      <c r="H34" s="199"/>
      <c r="I34" s="200">
        <f>'MOKINIŲ Skaičius'!Q28</f>
        <v>699.83749999999998</v>
      </c>
      <c r="J34" s="152">
        <f>J3*I34</f>
        <v>772151.70887499989</v>
      </c>
      <c r="K34" s="151">
        <f>K3*J34</f>
        <v>46329.102532499994</v>
      </c>
      <c r="L34" s="201">
        <f>L3*J34</f>
        <v>725822.60634249984</v>
      </c>
      <c r="M34" s="152">
        <f t="shared" si="0"/>
        <v>539225.6489255724</v>
      </c>
      <c r="N34" s="151">
        <f t="shared" si="1"/>
        <v>167159.95116692744</v>
      </c>
      <c r="O34" s="151">
        <f>O5*E34</f>
        <v>10461.700000000001</v>
      </c>
      <c r="P34" s="151">
        <f>P5*E34</f>
        <v>1558.0300000000002</v>
      </c>
      <c r="Q34" s="151">
        <f>Q5*I34</f>
        <v>4408.9762499999997</v>
      </c>
      <c r="R34" s="151">
        <f>R5*E34</f>
        <v>3008.3</v>
      </c>
      <c r="S34" s="153">
        <f t="shared" si="11"/>
        <v>725822.60634249984</v>
      </c>
      <c r="T34" s="134">
        <f t="shared" si="12"/>
        <v>706385.60009249987</v>
      </c>
      <c r="U34" s="132">
        <f t="shared" si="13"/>
        <v>19437.006249999999</v>
      </c>
      <c r="V34" s="132"/>
      <c r="W34" s="132"/>
      <c r="X34" s="132"/>
      <c r="Y34" s="413">
        <v>161.97999999999999</v>
      </c>
      <c r="Z34" s="414">
        <v>834.52</v>
      </c>
      <c r="AA34" s="414">
        <f>SUM(Y34:Z34)</f>
        <v>996.5</v>
      </c>
      <c r="AB34" s="414">
        <f>AA34*122*4</f>
        <v>486292</v>
      </c>
      <c r="AC34" s="414">
        <f>AB34*0.31</f>
        <v>150750.51999999999</v>
      </c>
      <c r="AD34" s="154">
        <f t="shared" si="8"/>
        <v>637042.52</v>
      </c>
      <c r="AE34" s="152">
        <f t="shared" si="17"/>
        <v>52933.648925572401</v>
      </c>
      <c r="AF34" s="151">
        <f t="shared" si="18"/>
        <v>16409.431166927447</v>
      </c>
      <c r="AG34" s="153">
        <f t="shared" si="20"/>
        <v>69343.080092499848</v>
      </c>
      <c r="AJ34" s="133"/>
      <c r="AK34" s="204"/>
      <c r="AL34" s="151"/>
      <c r="AM34" s="151"/>
      <c r="AN34" s="238"/>
    </row>
    <row r="35" spans="1:41" x14ac:dyDescent="0.2">
      <c r="A35" s="198" t="s">
        <v>40</v>
      </c>
      <c r="B35" s="413">
        <v>6</v>
      </c>
      <c r="C35" s="414">
        <v>93</v>
      </c>
      <c r="D35" s="199">
        <v>0</v>
      </c>
      <c r="E35" s="133">
        <f>'MOKINIŲ Skaičius'!M29</f>
        <v>87</v>
      </c>
      <c r="F35" s="235"/>
      <c r="G35" s="414"/>
      <c r="H35" s="199"/>
      <c r="I35" s="200">
        <f>'MOKINIŲ Skaičius'!Q29</f>
        <v>167.6121</v>
      </c>
      <c r="J35" s="152">
        <f>J3*I35</f>
        <v>184931.45829299997</v>
      </c>
      <c r="K35" s="151">
        <f>K3*J35</f>
        <v>11095.887497579997</v>
      </c>
      <c r="L35" s="201">
        <f>J35*L3</f>
        <v>173835.57079541998</v>
      </c>
      <c r="M35" s="152">
        <f t="shared" si="0"/>
        <v>129670.01875222899</v>
      </c>
      <c r="N35" s="151">
        <f t="shared" si="1"/>
        <v>40197.705813190987</v>
      </c>
      <c r="O35" s="151">
        <f>O5*E35</f>
        <v>2027.1000000000001</v>
      </c>
      <c r="P35" s="151">
        <f>P5*E35</f>
        <v>301.89000000000004</v>
      </c>
      <c r="Q35" s="151">
        <f>Q5*I35</f>
        <v>1055.95623</v>
      </c>
      <c r="R35" s="151">
        <f>R5*E35</f>
        <v>582.9</v>
      </c>
      <c r="S35" s="153">
        <f>SUM(M35:R35)</f>
        <v>173835.57079542</v>
      </c>
      <c r="T35" s="134">
        <f t="shared" si="12"/>
        <v>169867.72456541998</v>
      </c>
      <c r="U35" s="132">
        <f t="shared" si="13"/>
        <v>3967.8462300000001</v>
      </c>
      <c r="V35" s="132"/>
      <c r="W35" s="132"/>
      <c r="X35" s="132"/>
      <c r="Y35" s="413">
        <v>65.62</v>
      </c>
      <c r="Z35" s="414">
        <v>259.37</v>
      </c>
      <c r="AA35" s="414">
        <f t="shared" ref="AA35:AA43" si="21">SUM(Y35:Z35)</f>
        <v>324.99</v>
      </c>
      <c r="AB35" s="414">
        <f t="shared" ref="AB35:AB44" si="22">AA35*122*4</f>
        <v>158595.12</v>
      </c>
      <c r="AC35" s="151">
        <f t="shared" ref="AC35:AC44" si="23">AB35*0.31</f>
        <v>49164.487199999996</v>
      </c>
      <c r="AD35" s="154">
        <f t="shared" si="8"/>
        <v>207759.6072</v>
      </c>
      <c r="AE35" s="152">
        <f t="shared" si="17"/>
        <v>-28925.101247771003</v>
      </c>
      <c r="AF35" s="151">
        <f t="shared" si="18"/>
        <v>-8966.7813868090088</v>
      </c>
      <c r="AG35" s="153">
        <f t="shared" si="20"/>
        <v>-37891.882634580012</v>
      </c>
      <c r="AJ35" s="133">
        <f>AG35*100/AD35</f>
        <v>-18.238329935858683</v>
      </c>
      <c r="AK35" s="204">
        <f>AJ35+AK5</f>
        <v>-15.306234028722267</v>
      </c>
      <c r="AL35" s="151">
        <f>AD35*AK35/100</f>
        <v>-31800.17169518612</v>
      </c>
      <c r="AM35" s="151">
        <f>AL35/1.31</f>
        <v>-24274.940225332914</v>
      </c>
      <c r="AN35" s="238">
        <f>AM35*0.31</f>
        <v>-7525.2314698532027</v>
      </c>
      <c r="AO35" s="132"/>
    </row>
    <row r="36" spans="1:41" x14ac:dyDescent="0.2">
      <c r="A36" s="198" t="s">
        <v>41</v>
      </c>
      <c r="B36" s="413">
        <v>0</v>
      </c>
      <c r="C36" s="414">
        <v>70</v>
      </c>
      <c r="D36" s="199">
        <v>0</v>
      </c>
      <c r="E36" s="133">
        <f>'MOKINIŲ Skaičius'!M30</f>
        <v>72</v>
      </c>
      <c r="F36" s="235"/>
      <c r="G36" s="414"/>
      <c r="H36" s="199"/>
      <c r="I36" s="200">
        <f>'MOKINIŲ Skaičius'!Q30</f>
        <v>151.32259999999999</v>
      </c>
      <c r="J36" s="152">
        <f>I36*J3</f>
        <v>166958.76425799998</v>
      </c>
      <c r="K36" s="151">
        <f>K3*J36</f>
        <v>10017.525855479998</v>
      </c>
      <c r="L36" s="201">
        <f>L3*J36</f>
        <v>156941.23840251999</v>
      </c>
      <c r="M36" s="152">
        <f t="shared" si="0"/>
        <v>117235.164902687</v>
      </c>
      <c r="N36" s="151">
        <f t="shared" si="1"/>
        <v>36342.901119832968</v>
      </c>
      <c r="O36" s="151">
        <f>O5*E36</f>
        <v>1677.6000000000001</v>
      </c>
      <c r="P36" s="151">
        <f>P5*E36</f>
        <v>249.84</v>
      </c>
      <c r="Q36" s="151">
        <f>Q5*I36</f>
        <v>953.33237999999994</v>
      </c>
      <c r="R36" s="151">
        <f>R5*E36</f>
        <v>482.40000000000003</v>
      </c>
      <c r="S36" s="153">
        <f t="shared" si="11"/>
        <v>156941.23840251996</v>
      </c>
      <c r="T36" s="134">
        <f t="shared" si="12"/>
        <v>153578.06602251998</v>
      </c>
      <c r="U36" s="132">
        <f t="shared" si="13"/>
        <v>3363.17238</v>
      </c>
      <c r="V36" s="132"/>
      <c r="W36" s="132"/>
      <c r="X36" s="132"/>
      <c r="Y36" s="413">
        <v>66.17</v>
      </c>
      <c r="Z36" s="414">
        <v>191.42</v>
      </c>
      <c r="AA36" s="414">
        <f t="shared" si="21"/>
        <v>257.58999999999997</v>
      </c>
      <c r="AB36" s="414">
        <f t="shared" si="22"/>
        <v>125703.91999999998</v>
      </c>
      <c r="AC36" s="151">
        <f t="shared" si="23"/>
        <v>38968.215199999991</v>
      </c>
      <c r="AD36" s="154">
        <f t="shared" si="8"/>
        <v>164672.13519999996</v>
      </c>
      <c r="AE36" s="152">
        <f t="shared" si="17"/>
        <v>-8468.7550973129837</v>
      </c>
      <c r="AF36" s="151">
        <f t="shared" si="18"/>
        <v>-2625.3140801670233</v>
      </c>
      <c r="AG36" s="153">
        <f t="shared" si="20"/>
        <v>-11094.069177480007</v>
      </c>
      <c r="AJ36" s="133">
        <f>AG36*100/AD36</f>
        <v>-6.7370652381508744</v>
      </c>
      <c r="AK36" s="204">
        <f>AJ36+AK5</f>
        <v>-3.8049693310144588</v>
      </c>
      <c r="AL36" s="151">
        <f>AK36*AD36/100</f>
        <v>-6265.7242410866638</v>
      </c>
      <c r="AM36" s="151">
        <f>AL36/1.31</f>
        <v>-4782.9956038829496</v>
      </c>
      <c r="AN36" s="238">
        <f>AM36*0.31</f>
        <v>-1482.7286372037145</v>
      </c>
      <c r="AO36" s="132"/>
    </row>
    <row r="37" spans="1:41" x14ac:dyDescent="0.2">
      <c r="A37" s="198" t="s">
        <v>42</v>
      </c>
      <c r="B37" s="413">
        <v>0</v>
      </c>
      <c r="C37" s="414">
        <v>52</v>
      </c>
      <c r="D37" s="199">
        <v>0</v>
      </c>
      <c r="E37" s="133">
        <f>'MOKINIŲ Skaičius'!M31</f>
        <v>82</v>
      </c>
      <c r="F37" s="235"/>
      <c r="G37" s="414"/>
      <c r="H37" s="199"/>
      <c r="I37" s="200">
        <f>'MOKINIŲ Skaičius'!Q31</f>
        <v>166.13249999999999</v>
      </c>
      <c r="J37" s="152">
        <f>I37*J3</f>
        <v>183298.97122499999</v>
      </c>
      <c r="K37" s="151">
        <f>K3*J37</f>
        <v>10997.938273499998</v>
      </c>
      <c r="L37" s="201">
        <f>L3*J37</f>
        <v>172301.03295149998</v>
      </c>
      <c r="M37" s="152">
        <f t="shared" si="0"/>
        <v>128633.47954312974</v>
      </c>
      <c r="N37" s="151">
        <f t="shared" si="1"/>
        <v>39876.378658370217</v>
      </c>
      <c r="O37" s="151">
        <f>O5*E37</f>
        <v>1910.6000000000001</v>
      </c>
      <c r="P37" s="151">
        <f>P5*E37</f>
        <v>284.54000000000002</v>
      </c>
      <c r="Q37" s="151">
        <f>Q5*I37</f>
        <v>1046.6347499999999</v>
      </c>
      <c r="R37" s="151">
        <f>R5*E37</f>
        <v>549.4</v>
      </c>
      <c r="S37" s="153">
        <f t="shared" si="11"/>
        <v>172301.03295149998</v>
      </c>
      <c r="T37" s="134">
        <f t="shared" si="12"/>
        <v>168509.85820149997</v>
      </c>
      <c r="U37" s="132">
        <f t="shared" si="13"/>
        <v>3791.1747500000001</v>
      </c>
      <c r="V37" s="132"/>
      <c r="W37" s="132"/>
      <c r="X37" s="132"/>
      <c r="Y37" s="413">
        <v>55.7</v>
      </c>
      <c r="Z37" s="414">
        <v>254.13</v>
      </c>
      <c r="AA37" s="414">
        <f t="shared" si="21"/>
        <v>309.83</v>
      </c>
      <c r="AB37" s="414">
        <f t="shared" si="22"/>
        <v>151197.03999999998</v>
      </c>
      <c r="AC37" s="151">
        <f t="shared" si="23"/>
        <v>46871.082399999992</v>
      </c>
      <c r="AD37" s="154">
        <f t="shared" si="8"/>
        <v>198068.12239999996</v>
      </c>
      <c r="AE37" s="152">
        <f t="shared" si="17"/>
        <v>-22563.56045687024</v>
      </c>
      <c r="AF37" s="151">
        <f t="shared" si="18"/>
        <v>-6994.7037416297753</v>
      </c>
      <c r="AG37" s="153">
        <f t="shared" si="20"/>
        <v>-29558.264198500015</v>
      </c>
      <c r="AJ37" s="133">
        <f>AG37*100/AD37</f>
        <v>-14.923281869056593</v>
      </c>
      <c r="AK37" s="204">
        <f>AJ37+AK5</f>
        <v>-11.991185961920177</v>
      </c>
      <c r="AL37" s="151">
        <f>AK37*AD37/100</f>
        <v>-23750.716888267667</v>
      </c>
      <c r="AM37" s="151">
        <f>AL37/1.31</f>
        <v>-18130.318235318828</v>
      </c>
      <c r="AN37" s="238">
        <f>AM37*0.31</f>
        <v>-5620.3986529488366</v>
      </c>
      <c r="AO37" s="132"/>
    </row>
    <row r="38" spans="1:41" x14ac:dyDescent="0.2">
      <c r="A38" s="198" t="s">
        <v>43</v>
      </c>
      <c r="B38" s="413">
        <v>0</v>
      </c>
      <c r="C38" s="414">
        <v>112</v>
      </c>
      <c r="D38" s="199">
        <v>0</v>
      </c>
      <c r="E38" s="133">
        <f>'MOKINIŲ Skaičius'!M32</f>
        <v>116</v>
      </c>
      <c r="F38" s="235"/>
      <c r="G38" s="414"/>
      <c r="H38" s="199"/>
      <c r="I38" s="200">
        <f>'MOKINIŲ Skaičius'!Q32</f>
        <v>221.2988</v>
      </c>
      <c r="J38" s="152">
        <f>J3*I38</f>
        <v>244165.60500399998</v>
      </c>
      <c r="K38" s="151">
        <f>K3*J38</f>
        <v>14649.936300239999</v>
      </c>
      <c r="L38" s="201">
        <f>L3*J38</f>
        <v>229515.66870375996</v>
      </c>
      <c r="M38" s="152">
        <f t="shared" si="0"/>
        <v>171174.78340745036</v>
      </c>
      <c r="N38" s="151">
        <f t="shared" si="1"/>
        <v>53064.182856309613</v>
      </c>
      <c r="O38" s="151">
        <f>E38*O5</f>
        <v>2702.8</v>
      </c>
      <c r="P38" s="151">
        <f>P5*E38</f>
        <v>402.52000000000004</v>
      </c>
      <c r="Q38" s="151">
        <f>Q5*I38</f>
        <v>1394.18244</v>
      </c>
      <c r="R38" s="151">
        <f>R5*E38</f>
        <v>777.2</v>
      </c>
      <c r="S38" s="153">
        <f t="shared" si="11"/>
        <v>229515.66870375996</v>
      </c>
      <c r="T38" s="134">
        <f t="shared" si="12"/>
        <v>224238.96626375997</v>
      </c>
      <c r="U38" s="132">
        <f t="shared" si="13"/>
        <v>5276.7024400000009</v>
      </c>
      <c r="V38" s="132"/>
      <c r="W38" s="132"/>
      <c r="X38" s="132"/>
      <c r="Y38" s="413">
        <v>68.53</v>
      </c>
      <c r="Z38" s="414">
        <v>275.94</v>
      </c>
      <c r="AA38" s="414">
        <f t="shared" si="21"/>
        <v>344.47</v>
      </c>
      <c r="AB38" s="414">
        <f t="shared" si="22"/>
        <v>168101.36000000002</v>
      </c>
      <c r="AC38" s="151">
        <f t="shared" si="23"/>
        <v>52111.421600000001</v>
      </c>
      <c r="AD38" s="154">
        <f t="shared" si="8"/>
        <v>220212.78160000002</v>
      </c>
      <c r="AE38" s="152">
        <f t="shared" si="17"/>
        <v>3073.4234074503474</v>
      </c>
      <c r="AF38" s="151">
        <f t="shared" si="18"/>
        <v>952.76125630961178</v>
      </c>
      <c r="AG38" s="153">
        <f t="shared" si="20"/>
        <v>4026.1846637599592</v>
      </c>
      <c r="AJ38" s="133"/>
      <c r="AK38" s="204"/>
      <c r="AL38" s="151"/>
      <c r="AM38" s="151"/>
      <c r="AN38" s="238"/>
    </row>
    <row r="39" spans="1:41" x14ac:dyDescent="0.2">
      <c r="A39" s="198" t="s">
        <v>44</v>
      </c>
      <c r="B39" s="413">
        <v>0</v>
      </c>
      <c r="C39" s="414">
        <v>63</v>
      </c>
      <c r="D39" s="199">
        <v>10</v>
      </c>
      <c r="E39" s="133">
        <f>'MOKINIŲ Skaičius'!K33+'MOKINIŲ Skaičius'!J33</f>
        <v>21</v>
      </c>
      <c r="F39" s="235"/>
      <c r="G39" s="414"/>
      <c r="H39" s="199"/>
      <c r="I39" s="200">
        <f>'MOKINIŲ Skaičius'!N33+'MOKINIŲ Skaičius'!O33</f>
        <v>38.002000000000002</v>
      </c>
      <c r="J39" s="152">
        <f>I39*J3</f>
        <v>41928.746659999997</v>
      </c>
      <c r="K39" s="151">
        <f>J39*K3</f>
        <v>2515.7247995999996</v>
      </c>
      <c r="L39" s="201">
        <f>L3*J39</f>
        <v>39413.021860399997</v>
      </c>
      <c r="M39" s="152">
        <f t="shared" si="0"/>
        <v>29366.976534656485</v>
      </c>
      <c r="N39" s="151">
        <f t="shared" si="1"/>
        <v>9103.7627257435106</v>
      </c>
      <c r="O39" s="151">
        <f>E39*O5</f>
        <v>489.3</v>
      </c>
      <c r="P39" s="151">
        <f>P5*E39</f>
        <v>72.87</v>
      </c>
      <c r="Q39" s="151">
        <f>Q5*I39</f>
        <v>239.4126</v>
      </c>
      <c r="R39" s="151">
        <f>R5*E39</f>
        <v>140.70000000000002</v>
      </c>
      <c r="S39" s="153">
        <f t="shared" si="11"/>
        <v>39413.021860400004</v>
      </c>
      <c r="T39" s="134">
        <f t="shared" si="12"/>
        <v>38470.739260399998</v>
      </c>
      <c r="U39" s="132">
        <f t="shared" si="13"/>
        <v>942.2826</v>
      </c>
      <c r="V39" s="132"/>
      <c r="W39" s="132"/>
      <c r="X39" s="132"/>
      <c r="Y39" s="413">
        <v>38.799999999999997</v>
      </c>
      <c r="Z39" s="414">
        <v>52.94</v>
      </c>
      <c r="AA39" s="414">
        <f t="shared" si="21"/>
        <v>91.74</v>
      </c>
      <c r="AB39" s="151">
        <f t="shared" si="22"/>
        <v>44769.119999999995</v>
      </c>
      <c r="AC39" s="151">
        <f t="shared" si="23"/>
        <v>13878.427199999998</v>
      </c>
      <c r="AD39" s="154">
        <f>SUM(AB39:AC39)</f>
        <v>58647.547199999994</v>
      </c>
      <c r="AE39" s="152">
        <f t="shared" si="17"/>
        <v>-15402.14346534351</v>
      </c>
      <c r="AF39" s="151">
        <f>N39-AC39</f>
        <v>-4774.6644742564877</v>
      </c>
      <c r="AG39" s="153">
        <f t="shared" si="20"/>
        <v>-20176.807939599996</v>
      </c>
      <c r="AJ39" s="133">
        <f t="shared" ref="AJ39:AJ45" si="24">AG39*100/AD39</f>
        <v>-34.403498360797599</v>
      </c>
      <c r="AK39" s="204">
        <f>AJ39+AK5</f>
        <v>-31.471402453661184</v>
      </c>
      <c r="AL39" s="414">
        <f>AK39*AD39/100</f>
        <v>-18457.205608512901</v>
      </c>
      <c r="AM39" s="151">
        <f t="shared" ref="AM39:AM45" si="25">AL39/1.31</f>
        <v>-14089.469930162519</v>
      </c>
      <c r="AN39" s="238">
        <f t="shared" ref="AN39:AN45" si="26">AM39*0.31</f>
        <v>-4367.735678350381</v>
      </c>
      <c r="AO39" s="132"/>
    </row>
    <row r="40" spans="1:41" x14ac:dyDescent="0.2">
      <c r="A40" s="198" t="s">
        <v>45</v>
      </c>
      <c r="B40" s="413">
        <v>5</v>
      </c>
      <c r="C40" s="414">
        <v>121</v>
      </c>
      <c r="D40" s="199">
        <v>4</v>
      </c>
      <c r="E40" s="133">
        <f>'MOKINIŲ Skaičius'!M34+'Darželių vaikų  pasikeitimas'!M34</f>
        <v>124</v>
      </c>
      <c r="F40" s="235"/>
      <c r="G40" s="414"/>
      <c r="H40" s="199"/>
      <c r="I40" s="200">
        <f>'MOKINIŲ Skaičius'!Q34+'Darželių vaikų  pasikeitimas'!Q34</f>
        <v>236.73390000000001</v>
      </c>
      <c r="J40" s="152">
        <f>I40*J3</f>
        <v>261195.61388699998</v>
      </c>
      <c r="K40" s="151">
        <f>J40*K3</f>
        <v>15671.736833219999</v>
      </c>
      <c r="L40" s="201">
        <f>L3*J40</f>
        <v>245523.87705377999</v>
      </c>
      <c r="M40" s="152">
        <f t="shared" si="0"/>
        <v>183116.16296471754</v>
      </c>
      <c r="N40" s="151">
        <f t="shared" si="1"/>
        <v>56766.010519062438</v>
      </c>
      <c r="O40" s="151">
        <f>E40*O5</f>
        <v>2889.2000000000003</v>
      </c>
      <c r="P40" s="151">
        <f>P5*E40</f>
        <v>430.28000000000003</v>
      </c>
      <c r="Q40" s="151">
        <f>Q5*I40</f>
        <v>1491.4235699999999</v>
      </c>
      <c r="R40" s="151">
        <f>R5*E40</f>
        <v>830.80000000000007</v>
      </c>
      <c r="S40" s="153">
        <f t="shared" si="11"/>
        <v>245523.87705377999</v>
      </c>
      <c r="T40" s="134">
        <f t="shared" si="12"/>
        <v>239882.17348377997</v>
      </c>
      <c r="U40" s="132">
        <f t="shared" si="13"/>
        <v>5641.7035700000006</v>
      </c>
      <c r="V40" s="132"/>
      <c r="W40" s="132"/>
      <c r="X40" s="132"/>
      <c r="Y40" s="413">
        <v>107.73</v>
      </c>
      <c r="Z40" s="427">
        <v>297</v>
      </c>
      <c r="AA40" s="414">
        <f t="shared" si="21"/>
        <v>404.73</v>
      </c>
      <c r="AB40" s="414">
        <f t="shared" si="22"/>
        <v>197508.24000000002</v>
      </c>
      <c r="AC40" s="151">
        <f t="shared" si="23"/>
        <v>61227.554400000008</v>
      </c>
      <c r="AD40" s="154">
        <f t="shared" si="8"/>
        <v>258735.79440000001</v>
      </c>
      <c r="AE40" s="152">
        <f>M40-AB40</f>
        <v>-14392.077035282477</v>
      </c>
      <c r="AF40" s="151">
        <f t="shared" si="18"/>
        <v>-4461.5438809375701</v>
      </c>
      <c r="AG40" s="153">
        <f t="shared" si="20"/>
        <v>-18853.620916220047</v>
      </c>
      <c r="AJ40" s="133">
        <f t="shared" si="24"/>
        <v>-7.28682359545226</v>
      </c>
      <c r="AK40" s="204">
        <f>AJ40+AK5</f>
        <v>-4.3547276883158439</v>
      </c>
      <c r="AL40" s="414">
        <f>AK40*AD40/100</f>
        <v>-11267.239278320756</v>
      </c>
      <c r="AM40" s="151">
        <f t="shared" si="25"/>
        <v>-8600.946013985309</v>
      </c>
      <c r="AN40" s="238">
        <f t="shared" si="26"/>
        <v>-2666.2932643354457</v>
      </c>
      <c r="AO40" s="132"/>
    </row>
    <row r="41" spans="1:41" x14ac:dyDescent="0.2">
      <c r="A41" s="198" t="s">
        <v>46</v>
      </c>
      <c r="B41" s="413">
        <v>5</v>
      </c>
      <c r="C41" s="414">
        <v>90</v>
      </c>
      <c r="D41" s="199">
        <v>4</v>
      </c>
      <c r="E41" s="133">
        <f>'Darželių vaikų  pasikeitimas'!M35+'MOKINIŲ Skaičius'!M35</f>
        <v>102</v>
      </c>
      <c r="F41" s="235"/>
      <c r="G41" s="414"/>
      <c r="H41" s="199"/>
      <c r="I41" s="200">
        <f>'MOKINIŲ Skaičius'!Q35+'Darželių vaikų  pasikeitimas'!Q35</f>
        <v>198.49179999999998</v>
      </c>
      <c r="J41" s="152">
        <f>I41*J3</f>
        <v>219001.95769399995</v>
      </c>
      <c r="K41" s="151">
        <f>J41*K3</f>
        <v>13140.117461639997</v>
      </c>
      <c r="L41" s="201">
        <f>L3*J41</f>
        <v>205861.84023235994</v>
      </c>
      <c r="M41" s="152">
        <f t="shared" si="0"/>
        <v>153585.80297126714</v>
      </c>
      <c r="N41" s="151">
        <f t="shared" si="1"/>
        <v>47611.598921092816</v>
      </c>
      <c r="O41" s="151">
        <f>E41*O5</f>
        <v>2376.6</v>
      </c>
      <c r="P41" s="151">
        <f>P5*E41</f>
        <v>353.94</v>
      </c>
      <c r="Q41" s="151">
        <f>Q5*I41</f>
        <v>1250.4983399999999</v>
      </c>
      <c r="R41" s="151">
        <f>R5*E41</f>
        <v>683.4</v>
      </c>
      <c r="S41" s="153">
        <f t="shared" si="11"/>
        <v>205861.84023235994</v>
      </c>
      <c r="T41" s="134">
        <f t="shared" si="12"/>
        <v>201197.40189235995</v>
      </c>
      <c r="U41" s="132">
        <f t="shared" si="13"/>
        <v>4664.4383399999997</v>
      </c>
      <c r="V41" s="132"/>
      <c r="W41" s="132"/>
      <c r="X41" s="132"/>
      <c r="Y41" s="413">
        <v>90.03</v>
      </c>
      <c r="Z41" s="414">
        <v>273.45999999999998</v>
      </c>
      <c r="AA41" s="414">
        <f t="shared" si="21"/>
        <v>363.49</v>
      </c>
      <c r="AB41" s="414">
        <f t="shared" si="22"/>
        <v>177383.12</v>
      </c>
      <c r="AC41" s="151">
        <f t="shared" si="23"/>
        <v>54988.767199999995</v>
      </c>
      <c r="AD41" s="154">
        <f t="shared" si="8"/>
        <v>232371.8872</v>
      </c>
      <c r="AE41" s="152">
        <f t="shared" si="17"/>
        <v>-23797.317028732854</v>
      </c>
      <c r="AF41" s="151">
        <f t="shared" si="18"/>
        <v>-7377.1682789071783</v>
      </c>
      <c r="AG41" s="153">
        <f t="shared" si="20"/>
        <v>-31174.485307640032</v>
      </c>
      <c r="AJ41" s="133">
        <f t="shared" si="24"/>
        <v>-13.415773174320561</v>
      </c>
      <c r="AK41" s="204">
        <f>AJ41+AK5</f>
        <v>-10.483677267184145</v>
      </c>
      <c r="AL41" s="414">
        <f>AK41*AD41/100</f>
        <v>-24361.118713713186</v>
      </c>
      <c r="AM41" s="151">
        <f t="shared" si="25"/>
        <v>-18596.273827261972</v>
      </c>
      <c r="AN41" s="238">
        <f t="shared" si="26"/>
        <v>-5764.8448864512111</v>
      </c>
      <c r="AO41" s="132"/>
    </row>
    <row r="42" spans="1:41" x14ac:dyDescent="0.2">
      <c r="A42" s="198" t="s">
        <v>47</v>
      </c>
      <c r="B42" s="413">
        <v>9</v>
      </c>
      <c r="C42" s="414">
        <v>110</v>
      </c>
      <c r="D42" s="199">
        <v>5</v>
      </c>
      <c r="E42" s="133">
        <f>'MOKINIŲ Skaičius'!J36+'MOKINIŲ Skaičius'!K36</f>
        <v>112</v>
      </c>
      <c r="F42" s="235"/>
      <c r="G42" s="414"/>
      <c r="H42" s="199"/>
      <c r="I42" s="200">
        <f>'MOKINIŲ Skaičius'!N36+'MOKINIŲ Skaičius'!O36</f>
        <v>218.5924</v>
      </c>
      <c r="J42" s="152">
        <f>I42*J3</f>
        <v>241179.55269199997</v>
      </c>
      <c r="K42" s="151">
        <f>J42*K3</f>
        <v>14470.773161519997</v>
      </c>
      <c r="L42" s="201">
        <f>L3*J42</f>
        <v>226708.77953047995</v>
      </c>
      <c r="M42" s="152">
        <f t="shared" si="0"/>
        <v>169147.33390112972</v>
      </c>
      <c r="N42" s="151">
        <f t="shared" si="1"/>
        <v>52435.673509350214</v>
      </c>
      <c r="O42" s="151">
        <f>O5*E42</f>
        <v>2609.6</v>
      </c>
      <c r="P42" s="151">
        <f>P5*E42</f>
        <v>388.64000000000004</v>
      </c>
      <c r="Q42" s="151">
        <f>Q5*I42</f>
        <v>1377.13212</v>
      </c>
      <c r="R42" s="151">
        <f>R5*E42</f>
        <v>750.4</v>
      </c>
      <c r="S42" s="153">
        <f t="shared" si="11"/>
        <v>226708.77953047995</v>
      </c>
      <c r="T42" s="134">
        <f t="shared" si="12"/>
        <v>221583.00741047994</v>
      </c>
      <c r="U42" s="132">
        <f t="shared" si="13"/>
        <v>5125.7721199999996</v>
      </c>
      <c r="V42" s="132"/>
      <c r="W42" s="132"/>
      <c r="X42" s="132"/>
      <c r="Y42" s="413">
        <v>85.04</v>
      </c>
      <c r="Z42" s="414">
        <v>283.08999999999997</v>
      </c>
      <c r="AA42" s="414">
        <f t="shared" si="21"/>
        <v>368.13</v>
      </c>
      <c r="AB42" s="414">
        <f t="shared" si="22"/>
        <v>179647.44</v>
      </c>
      <c r="AC42" s="151">
        <f t="shared" si="23"/>
        <v>55690.706400000003</v>
      </c>
      <c r="AD42" s="154">
        <f t="shared" si="8"/>
        <v>235338.1464</v>
      </c>
      <c r="AE42" s="152">
        <f t="shared" si="17"/>
        <v>-10500.106098870281</v>
      </c>
      <c r="AF42" s="151">
        <f t="shared" si="18"/>
        <v>-3255.0328906497889</v>
      </c>
      <c r="AG42" s="153">
        <f t="shared" si="20"/>
        <v>-13755.13898952007</v>
      </c>
      <c r="AJ42" s="133">
        <f t="shared" si="24"/>
        <v>-5.8448403711571304</v>
      </c>
      <c r="AK42" s="204">
        <f>AJ42+AK5</f>
        <v>-2.9127444640207147</v>
      </c>
      <c r="AL42" s="151">
        <f>AD42*AK42/100</f>
        <v>-6854.7988309949651</v>
      </c>
      <c r="AM42" s="151">
        <f t="shared" si="25"/>
        <v>-5232.6708633549351</v>
      </c>
      <c r="AN42" s="238">
        <f t="shared" si="26"/>
        <v>-1622.12796764003</v>
      </c>
      <c r="AO42" s="132"/>
    </row>
    <row r="43" spans="1:41" x14ac:dyDescent="0.2">
      <c r="A43" s="198" t="s">
        <v>48</v>
      </c>
      <c r="B43" s="413">
        <v>16</v>
      </c>
      <c r="C43" s="414">
        <v>265</v>
      </c>
      <c r="D43" s="199">
        <v>0</v>
      </c>
      <c r="E43" s="133">
        <f>'MOKINIŲ Skaičius'!M37</f>
        <v>268</v>
      </c>
      <c r="F43" s="235"/>
      <c r="G43" s="414"/>
      <c r="H43" s="199"/>
      <c r="I43" s="200">
        <f>'MOKINIŲ Skaičius'!Q37</f>
        <v>265.04269999999997</v>
      </c>
      <c r="J43" s="152">
        <f>I43*J3</f>
        <v>292429.56219099992</v>
      </c>
      <c r="K43" s="151">
        <f>K3*J43</f>
        <v>17545.773731459994</v>
      </c>
      <c r="L43" s="201">
        <f>L3*J43</f>
        <v>274883.78845953988</v>
      </c>
      <c r="M43" s="152">
        <f t="shared" si="0"/>
        <v>201713.02248056477</v>
      </c>
      <c r="N43" s="151">
        <f t="shared" si="1"/>
        <v>62531.036968975081</v>
      </c>
      <c r="O43" s="151">
        <f>E43*O5</f>
        <v>6244.4000000000005</v>
      </c>
      <c r="P43" s="151">
        <f>P5*E43</f>
        <v>929.96</v>
      </c>
      <c r="Q43" s="151">
        <f>Q5*I43</f>
        <v>1669.7690099999998</v>
      </c>
      <c r="R43" s="151">
        <f>R5*E43</f>
        <v>1795.6000000000001</v>
      </c>
      <c r="S43" s="153">
        <f t="shared" si="11"/>
        <v>274883.78845953988</v>
      </c>
      <c r="T43" s="134">
        <f t="shared" si="12"/>
        <v>264244.05944953987</v>
      </c>
      <c r="U43" s="132">
        <f t="shared" si="13"/>
        <v>10639.729009999999</v>
      </c>
      <c r="V43" s="132"/>
      <c r="W43" s="132"/>
      <c r="X43" s="132"/>
      <c r="Y43" s="413">
        <v>107.518</v>
      </c>
      <c r="Z43" s="414">
        <v>341.26799999999997</v>
      </c>
      <c r="AA43" s="414">
        <f t="shared" si="21"/>
        <v>448.78599999999994</v>
      </c>
      <c r="AB43" s="414">
        <f t="shared" si="22"/>
        <v>219007.56799999997</v>
      </c>
      <c r="AC43" s="151">
        <f t="shared" si="23"/>
        <v>67892.346079999988</v>
      </c>
      <c r="AD43" s="154">
        <f t="shared" si="8"/>
        <v>286899.91407999996</v>
      </c>
      <c r="AE43" s="152">
        <f t="shared" si="17"/>
        <v>-17294.545519435196</v>
      </c>
      <c r="AF43" s="151">
        <f t="shared" si="18"/>
        <v>-5361.3091110249079</v>
      </c>
      <c r="AG43" s="153">
        <f t="shared" si="20"/>
        <v>-22655.854630460104</v>
      </c>
      <c r="AJ43" s="133">
        <f t="shared" si="24"/>
        <v>-7.896779858965969</v>
      </c>
      <c r="AK43" s="204">
        <f>AJ43+AK5</f>
        <v>-4.9646839518295529</v>
      </c>
      <c r="AL43" s="414">
        <f>AK43*AD43/100</f>
        <v>-14243.673992142532</v>
      </c>
      <c r="AM43" s="151">
        <f t="shared" si="25"/>
        <v>-10873.033581788191</v>
      </c>
      <c r="AN43" s="238">
        <f t="shared" si="26"/>
        <v>-3370.6404103543391</v>
      </c>
      <c r="AO43" s="132"/>
    </row>
    <row r="44" spans="1:41" x14ac:dyDescent="0.2">
      <c r="A44" s="198" t="s">
        <v>49</v>
      </c>
      <c r="B44" s="413">
        <v>0</v>
      </c>
      <c r="C44" s="414">
        <v>309</v>
      </c>
      <c r="D44" s="199">
        <v>0</v>
      </c>
      <c r="E44" s="133">
        <f>'MOKINIŲ Skaičius'!M38</f>
        <v>301</v>
      </c>
      <c r="F44" s="235"/>
      <c r="G44" s="414"/>
      <c r="H44" s="199"/>
      <c r="I44" s="200">
        <f>'MOKINIŲ Skaičius'!Q38</f>
        <v>306.51170000000002</v>
      </c>
      <c r="J44" s="152">
        <f>I44*J3</f>
        <v>338183.553961</v>
      </c>
      <c r="K44" s="151">
        <f>J44*K3</f>
        <v>20291.013237659998</v>
      </c>
      <c r="L44" s="201">
        <f>J44*L3</f>
        <v>317892.54072334</v>
      </c>
      <c r="M44" s="152">
        <f t="shared" si="0"/>
        <v>233501.56260560305</v>
      </c>
      <c r="N44" s="151">
        <f t="shared" si="1"/>
        <v>72385.484407736949</v>
      </c>
      <c r="O44" s="151">
        <f>O5*E44</f>
        <v>7013.3</v>
      </c>
      <c r="P44" s="151">
        <f>P5*E44</f>
        <v>1044.47</v>
      </c>
      <c r="Q44" s="151">
        <f>Q5*I44</f>
        <v>1931.0237100000002</v>
      </c>
      <c r="R44" s="151">
        <f>R5*E44</f>
        <v>2016.7</v>
      </c>
      <c r="S44" s="153">
        <f t="shared" si="11"/>
        <v>317892.54072333995</v>
      </c>
      <c r="T44" s="134">
        <f t="shared" si="12"/>
        <v>305887.04701333999</v>
      </c>
      <c r="U44" s="132">
        <f t="shared" si="13"/>
        <v>12005.493710000001</v>
      </c>
      <c r="V44" s="132"/>
      <c r="W44" s="132"/>
      <c r="X44" s="132"/>
      <c r="Y44" s="413">
        <v>113.44</v>
      </c>
      <c r="Z44" s="414">
        <v>407.9</v>
      </c>
      <c r="AA44" s="414">
        <f>SUM(Y44:Z44)</f>
        <v>521.33999999999992</v>
      </c>
      <c r="AB44" s="414">
        <f t="shared" si="22"/>
        <v>254413.91999999995</v>
      </c>
      <c r="AC44" s="151">
        <f t="shared" si="23"/>
        <v>78868.315199999983</v>
      </c>
      <c r="AD44" s="154">
        <f t="shared" si="8"/>
        <v>333282.23519999994</v>
      </c>
      <c r="AE44" s="152">
        <f t="shared" si="17"/>
        <v>-20912.35739439691</v>
      </c>
      <c r="AF44" s="151">
        <f t="shared" si="18"/>
        <v>-6482.8307922630338</v>
      </c>
      <c r="AG44" s="153">
        <f t="shared" si="20"/>
        <v>-27395.188186659943</v>
      </c>
      <c r="AJ44" s="133">
        <f t="shared" si="24"/>
        <v>-8.2198165078376633</v>
      </c>
      <c r="AK44" s="204">
        <f>AJ44+AK5</f>
        <v>-5.2877206007012472</v>
      </c>
      <c r="AL44" s="414">
        <f>AK44*AD44/100</f>
        <v>-17623.033409147978</v>
      </c>
      <c r="AM44" s="151">
        <f t="shared" si="25"/>
        <v>-13452.697258891585</v>
      </c>
      <c r="AN44" s="238">
        <f t="shared" si="26"/>
        <v>-4170.3361502563912</v>
      </c>
    </row>
    <row r="45" spans="1:41" x14ac:dyDescent="0.2">
      <c r="A45" s="198" t="s">
        <v>128</v>
      </c>
      <c r="B45" s="413">
        <v>0</v>
      </c>
      <c r="C45" s="414">
        <v>0</v>
      </c>
      <c r="D45" s="199">
        <v>0</v>
      </c>
      <c r="E45" s="133">
        <f t="shared" ref="E45" si="27">SUM(B45:D45)</f>
        <v>0</v>
      </c>
      <c r="F45" s="235">
        <v>0</v>
      </c>
      <c r="G45" s="414">
        <v>0</v>
      </c>
      <c r="H45" s="199">
        <v>0</v>
      </c>
      <c r="I45" s="200"/>
      <c r="J45" s="152">
        <f>I45*J3</f>
        <v>0</v>
      </c>
      <c r="K45" s="151"/>
      <c r="L45" s="201"/>
      <c r="M45" s="152">
        <f>I48*6.3/1.31</f>
        <v>47242.54147328245</v>
      </c>
      <c r="N45" s="151">
        <f t="shared" si="1"/>
        <v>14645.187856717559</v>
      </c>
      <c r="O45" s="151"/>
      <c r="P45" s="151"/>
      <c r="Q45" s="151"/>
      <c r="R45" s="151"/>
      <c r="S45" s="153">
        <f t="shared" si="11"/>
        <v>61887.729330000009</v>
      </c>
      <c r="Y45" s="413">
        <v>116.2</v>
      </c>
      <c r="Z45" s="414">
        <v>0</v>
      </c>
      <c r="AA45" s="414">
        <f>SUM(Y45:Z45)</f>
        <v>116.2</v>
      </c>
      <c r="AB45" s="151">
        <f>AA45*122*4</f>
        <v>56705.599999999999</v>
      </c>
      <c r="AC45" s="151">
        <f>AB45*0.31</f>
        <v>17578.736000000001</v>
      </c>
      <c r="AD45" s="154">
        <f t="shared" si="8"/>
        <v>74284.335999999996</v>
      </c>
      <c r="AE45" s="152">
        <f t="shared" si="17"/>
        <v>-9463.0585267175484</v>
      </c>
      <c r="AF45" s="151">
        <f t="shared" si="18"/>
        <v>-2933.5481432824417</v>
      </c>
      <c r="AG45" s="153">
        <f t="shared" si="20"/>
        <v>-12396.60666999999</v>
      </c>
      <c r="AJ45" s="133">
        <f t="shared" si="24"/>
        <v>-16.688049375577631</v>
      </c>
      <c r="AK45" s="204">
        <f>AJ45+AK5</f>
        <v>-13.755953468441215</v>
      </c>
      <c r="AL45" s="151">
        <f>AK45*AD45/100</f>
        <v>-10218.518694500524</v>
      </c>
      <c r="AM45" s="151">
        <f t="shared" si="25"/>
        <v>-7800.3959500004003</v>
      </c>
      <c r="AN45" s="238">
        <f t="shared" si="26"/>
        <v>-2418.1227445001241</v>
      </c>
    </row>
    <row r="46" spans="1:41" ht="12.75" thickBot="1" x14ac:dyDescent="0.25">
      <c r="A46" s="213" t="s">
        <v>50</v>
      </c>
      <c r="B46" s="222"/>
      <c r="C46" s="223"/>
      <c r="D46" s="224"/>
      <c r="E46" s="239"/>
      <c r="F46" s="240"/>
      <c r="G46" s="241"/>
      <c r="H46" s="242"/>
      <c r="I46" s="243"/>
      <c r="J46" s="244"/>
      <c r="K46" s="157"/>
      <c r="L46" s="216"/>
      <c r="M46" s="159">
        <f>-1*M45</f>
        <v>-47242.54147328245</v>
      </c>
      <c r="N46" s="157">
        <f t="shared" si="1"/>
        <v>-14645.187856717559</v>
      </c>
      <c r="O46" s="157"/>
      <c r="P46" s="157"/>
      <c r="Q46" s="157"/>
      <c r="R46" s="157"/>
      <c r="S46" s="160">
        <f t="shared" si="11"/>
        <v>-61887.729330000009</v>
      </c>
      <c r="Y46" s="155"/>
      <c r="Z46" s="156"/>
      <c r="AA46" s="156"/>
      <c r="AB46" s="157"/>
      <c r="AC46" s="157"/>
      <c r="AD46" s="158">
        <f t="shared" si="8"/>
        <v>0</v>
      </c>
      <c r="AE46" s="159"/>
      <c r="AF46" s="157"/>
      <c r="AG46" s="160">
        <f>SUM(AE46:AF46)</f>
        <v>0</v>
      </c>
      <c r="AJ46" s="416"/>
      <c r="AK46" s="219"/>
      <c r="AL46" s="156"/>
      <c r="AM46" s="157"/>
      <c r="AN46" s="245"/>
    </row>
    <row r="47" spans="1:41" ht="12.75" thickBot="1" x14ac:dyDescent="0.25">
      <c r="A47" s="246" t="s">
        <v>92</v>
      </c>
      <c r="B47" s="137">
        <f>SUM(B7:B46)</f>
        <v>412</v>
      </c>
      <c r="C47" s="138">
        <f>SUM(C7:C46)</f>
        <v>6477</v>
      </c>
      <c r="D47" s="247">
        <f>SUM(D7:D46)</f>
        <v>1342</v>
      </c>
      <c r="E47" s="246">
        <f>SUM(E23:E46)</f>
        <v>6292</v>
      </c>
      <c r="F47" s="248"/>
      <c r="G47" s="138"/>
      <c r="H47" s="247"/>
      <c r="I47" s="249">
        <f t="shared" ref="I47:S47" si="28">SUM(I23:I46)</f>
        <v>8498.3444000000018</v>
      </c>
      <c r="J47" s="135">
        <f t="shared" si="28"/>
        <v>9376478.3268519975</v>
      </c>
      <c r="K47" s="136">
        <f t="shared" si="28"/>
        <v>562588.69961111993</v>
      </c>
      <c r="L47" s="250">
        <f t="shared" si="28"/>
        <v>8813889.6272408795</v>
      </c>
      <c r="M47" s="135">
        <f t="shared" si="28"/>
        <v>6526531.9217716632</v>
      </c>
      <c r="N47" s="136">
        <f t="shared" si="28"/>
        <v>2023224.8957492153</v>
      </c>
      <c r="O47" s="136">
        <f t="shared" si="28"/>
        <v>146603.6</v>
      </c>
      <c r="P47" s="136">
        <f t="shared" si="28"/>
        <v>21833.239999999998</v>
      </c>
      <c r="Q47" s="136">
        <f t="shared" si="28"/>
        <v>53539.569719999992</v>
      </c>
      <c r="R47" s="136">
        <f t="shared" si="28"/>
        <v>42156.4</v>
      </c>
      <c r="S47" s="251">
        <f t="shared" si="28"/>
        <v>8813889.6272408795</v>
      </c>
      <c r="Y47" s="137">
        <f>SUM(Y23:Y46)</f>
        <v>2765.518</v>
      </c>
      <c r="Z47" s="138">
        <f>SUM(Z23:Z46)</f>
        <v>11141.838</v>
      </c>
      <c r="AA47" s="138">
        <f>SUM(AA23:AA46)</f>
        <v>13907.355999999998</v>
      </c>
      <c r="AB47" s="138">
        <f t="shared" si="6"/>
        <v>6786789.7279999992</v>
      </c>
      <c r="AC47" s="138">
        <f t="shared" si="7"/>
        <v>2103904.8156799995</v>
      </c>
      <c r="AD47" s="250">
        <f t="shared" si="8"/>
        <v>8890694.5436799992</v>
      </c>
      <c r="AE47" s="252">
        <f t="shared" si="17"/>
        <v>-260257.80622833595</v>
      </c>
      <c r="AF47" s="253">
        <f t="shared" si="18"/>
        <v>-80679.919930784265</v>
      </c>
      <c r="AG47" s="251">
        <f>SUM(AE47:AF47)</f>
        <v>-340937.72615912021</v>
      </c>
      <c r="AJ47" s="418"/>
      <c r="AK47" s="419"/>
      <c r="AL47" s="139">
        <f>SUM(AL23:AL46)</f>
        <v>-257891.99999999997</v>
      </c>
      <c r="AM47" s="139">
        <f>SUM(AM23:AM46)</f>
        <v>-196864.12213740454</v>
      </c>
      <c r="AN47" s="229">
        <f>SUM(AN23:AN46)</f>
        <v>-61027.8778625954</v>
      </c>
      <c r="AO47" s="132"/>
    </row>
    <row r="48" spans="1:41" ht="12.75" thickBot="1" x14ac:dyDescent="0.25">
      <c r="A48" s="407" t="s">
        <v>93</v>
      </c>
      <c r="B48" s="408"/>
      <c r="C48" s="408"/>
      <c r="D48" s="408"/>
      <c r="E48" s="408">
        <f>E47+E22</f>
        <v>7967</v>
      </c>
      <c r="F48" s="256"/>
      <c r="G48" s="408"/>
      <c r="H48" s="408"/>
      <c r="I48" s="408">
        <f t="shared" ref="I48:S48" si="29">I47+I22</f>
        <v>9823.4491000000016</v>
      </c>
      <c r="J48" s="255">
        <f t="shared" si="29"/>
        <v>10838506.095502999</v>
      </c>
      <c r="K48" s="139">
        <f t="shared" si="29"/>
        <v>650310.36573017994</v>
      </c>
      <c r="L48" s="139">
        <f t="shared" si="29"/>
        <v>10188195.729772819</v>
      </c>
      <c r="M48" s="139">
        <f t="shared" si="29"/>
        <v>7526452.2980479533</v>
      </c>
      <c r="N48" s="139">
        <f t="shared" si="29"/>
        <v>2333200.2123948652</v>
      </c>
      <c r="O48" s="139">
        <f t="shared" si="29"/>
        <v>185631.1</v>
      </c>
      <c r="P48" s="139">
        <f t="shared" si="29"/>
        <v>27645.489999999998</v>
      </c>
      <c r="Q48" s="139">
        <f t="shared" si="29"/>
        <v>61887.729329999987</v>
      </c>
      <c r="R48" s="139">
        <f t="shared" si="29"/>
        <v>53378.9</v>
      </c>
      <c r="S48" s="139">
        <f t="shared" si="29"/>
        <v>10188195.729772819</v>
      </c>
      <c r="T48" s="233"/>
      <c r="U48" s="257"/>
      <c r="V48" s="163"/>
      <c r="W48" s="163"/>
      <c r="X48" s="163"/>
      <c r="Y48" s="258">
        <f t="shared" ref="Y48:AF48" si="30">Y47+Y22</f>
        <v>2765.518</v>
      </c>
      <c r="Z48" s="254">
        <f t="shared" si="30"/>
        <v>11141.838</v>
      </c>
      <c r="AA48" s="254">
        <f t="shared" si="30"/>
        <v>13907.355999999998</v>
      </c>
      <c r="AB48" s="254">
        <f t="shared" si="30"/>
        <v>6786789.7279999992</v>
      </c>
      <c r="AC48" s="254">
        <f t="shared" si="30"/>
        <v>2103904.8156799995</v>
      </c>
      <c r="AD48" s="229">
        <f t="shared" si="30"/>
        <v>8890694.5436799992</v>
      </c>
      <c r="AE48" s="259">
        <f t="shared" si="30"/>
        <v>-260257.80622833595</v>
      </c>
      <c r="AF48" s="255">
        <f t="shared" si="30"/>
        <v>-80679.919930784265</v>
      </c>
      <c r="AG48" s="229">
        <f>SUM(AE48:AF48)</f>
        <v>-340937.72615912021</v>
      </c>
      <c r="AJ48" s="420"/>
      <c r="AK48" s="421"/>
      <c r="AL48" s="422"/>
      <c r="AM48" s="423"/>
      <c r="AN48" s="424"/>
    </row>
    <row r="49" spans="1:40" ht="12.75" thickBot="1" x14ac:dyDescent="0.25">
      <c r="A49" s="260" t="s">
        <v>94</v>
      </c>
      <c r="B49" s="405"/>
      <c r="C49" s="405"/>
      <c r="D49" s="405"/>
      <c r="E49" s="405"/>
      <c r="F49" s="140"/>
      <c r="G49" s="405"/>
      <c r="H49" s="405"/>
      <c r="I49" s="405"/>
      <c r="J49" s="141"/>
      <c r="K49" s="142"/>
      <c r="L49" s="143"/>
      <c r="M49" s="143"/>
      <c r="N49" s="143"/>
      <c r="O49" s="142"/>
      <c r="P49" s="142"/>
      <c r="Q49" s="142"/>
      <c r="R49" s="142"/>
      <c r="S49" s="132"/>
      <c r="Y49" s="143"/>
      <c r="Z49" s="143"/>
      <c r="AA49" s="143"/>
      <c r="AB49" s="143"/>
      <c r="AC49" s="143"/>
      <c r="AD49" s="141">
        <f>AD45+AD44+AD43+AD42+AD41+AD40+AD39+AD37+AD36+AD35+AD32+AD31+AD30+AD28+AD24+AD23</f>
        <v>4148581.3495199997</v>
      </c>
      <c r="AE49" s="142"/>
      <c r="AF49" s="142"/>
      <c r="AG49" s="141">
        <f>AG45+AG44+AG43+AG42+AG41+AG40+AG39+AG37+AG36+AG35+AG32+AG31+AG30+AG28+AG24+AG23</f>
        <v>-379532.3839535006</v>
      </c>
      <c r="AL49" s="143"/>
      <c r="AM49" s="143"/>
      <c r="AN49" s="143"/>
    </row>
    <row r="50" spans="1:40" x14ac:dyDescent="0.2">
      <c r="A50" s="260"/>
      <c r="B50" s="405"/>
      <c r="C50" s="405"/>
      <c r="D50" s="405"/>
      <c r="E50" s="405"/>
      <c r="F50" s="140"/>
      <c r="G50" s="405"/>
      <c r="H50" s="405"/>
      <c r="I50" s="405"/>
      <c r="J50" s="141"/>
      <c r="K50" s="142"/>
      <c r="L50" s="143"/>
      <c r="M50" s="143"/>
      <c r="N50" s="143"/>
      <c r="O50" s="143"/>
      <c r="P50" s="143"/>
      <c r="Q50" s="143"/>
      <c r="R50" s="143"/>
      <c r="Y50" s="143" t="s">
        <v>123</v>
      </c>
      <c r="Z50" s="143"/>
      <c r="AA50" s="143"/>
      <c r="AB50" s="143"/>
      <c r="AC50" s="143"/>
      <c r="AD50" s="532" t="s">
        <v>124</v>
      </c>
      <c r="AE50" s="533"/>
      <c r="AF50" s="533"/>
      <c r="AG50" s="417">
        <f>AG49*-1</f>
        <v>379532.3839535006</v>
      </c>
      <c r="AL50" s="143"/>
      <c r="AM50" s="143"/>
      <c r="AN50" s="143"/>
    </row>
    <row r="51" spans="1:40" x14ac:dyDescent="0.2">
      <c r="A51" s="260"/>
      <c r="B51" s="405"/>
      <c r="C51" s="405"/>
      <c r="D51" s="405"/>
      <c r="E51" s="405"/>
      <c r="F51" s="140"/>
      <c r="G51" s="405"/>
      <c r="H51" s="405"/>
      <c r="I51" s="405"/>
      <c r="J51" s="141"/>
      <c r="K51" s="142"/>
      <c r="L51" s="143"/>
      <c r="M51" s="143"/>
      <c r="N51" s="143"/>
      <c r="O51" s="143"/>
      <c r="P51" s="143"/>
      <c r="Q51" s="143"/>
      <c r="R51" s="143"/>
      <c r="Y51" s="143"/>
      <c r="Z51" s="143"/>
      <c r="AA51" s="143"/>
      <c r="AB51" s="143"/>
      <c r="AC51" s="143"/>
      <c r="AD51" s="340" t="s">
        <v>89</v>
      </c>
      <c r="AE51" s="339"/>
      <c r="AF51" s="414"/>
      <c r="AG51" s="202">
        <v>257892</v>
      </c>
      <c r="AK51" s="134" t="s">
        <v>139</v>
      </c>
      <c r="AL51" s="143"/>
      <c r="AM51" s="143"/>
      <c r="AN51" s="143"/>
    </row>
    <row r="52" spans="1:40" x14ac:dyDescent="0.2">
      <c r="A52" s="260"/>
      <c r="B52" s="405"/>
      <c r="C52" s="405"/>
      <c r="D52" s="405"/>
      <c r="E52" s="405"/>
      <c r="F52" s="140"/>
      <c r="G52" s="405"/>
      <c r="H52" s="405"/>
      <c r="I52" s="405"/>
      <c r="J52" s="141"/>
      <c r="K52" s="142"/>
      <c r="L52" s="143"/>
      <c r="M52" s="143"/>
      <c r="N52" s="143"/>
      <c r="O52" s="143"/>
      <c r="P52" s="143"/>
      <c r="Q52" s="143"/>
      <c r="R52" s="143"/>
      <c r="Y52" s="143"/>
      <c r="Z52" s="143"/>
      <c r="AA52" s="143"/>
      <c r="AB52" s="143"/>
      <c r="AC52" s="143"/>
      <c r="AD52" s="521" t="s">
        <v>127</v>
      </c>
      <c r="AE52" s="522"/>
      <c r="AF52" s="523"/>
      <c r="AG52" s="238">
        <f>AG50-AG51</f>
        <v>121640.3839535006</v>
      </c>
      <c r="AL52" s="143"/>
      <c r="AM52" s="143"/>
      <c r="AN52" s="143"/>
    </row>
    <row r="53" spans="1:40" x14ac:dyDescent="0.2">
      <c r="A53" s="260"/>
      <c r="B53" s="261"/>
      <c r="C53" s="261"/>
      <c r="D53" s="261"/>
      <c r="E53" s="261"/>
      <c r="F53" s="262"/>
      <c r="G53" s="263"/>
      <c r="H53" s="263"/>
      <c r="I53" s="263"/>
      <c r="J53" s="141"/>
      <c r="K53" s="142"/>
      <c r="L53" s="143"/>
      <c r="M53" s="143"/>
      <c r="N53" s="143"/>
      <c r="O53" s="143"/>
      <c r="P53" s="143"/>
      <c r="Q53" s="143"/>
      <c r="R53" s="143"/>
      <c r="Y53" s="143"/>
      <c r="Z53" s="143"/>
      <c r="AA53" s="143"/>
      <c r="AB53" s="143"/>
      <c r="AC53" s="143"/>
      <c r="AD53" s="534" t="s">
        <v>125</v>
      </c>
      <c r="AE53" s="535"/>
      <c r="AF53" s="535"/>
      <c r="AG53" s="238">
        <f>AD49</f>
        <v>4148581.3495199997</v>
      </c>
    </row>
    <row r="54" spans="1:40" ht="15.75" customHeight="1" thickBot="1" x14ac:dyDescent="0.25">
      <c r="A54" s="260"/>
      <c r="B54" s="405"/>
      <c r="C54" s="405"/>
      <c r="D54" s="405"/>
      <c r="E54" s="405"/>
      <c r="F54" s="140"/>
      <c r="G54" s="405"/>
      <c r="H54" s="405"/>
      <c r="I54" s="405"/>
      <c r="J54" s="141"/>
      <c r="K54" s="143"/>
      <c r="L54" s="143"/>
      <c r="M54" s="142"/>
      <c r="N54" s="143"/>
      <c r="O54" s="143"/>
      <c r="P54" s="143"/>
      <c r="Q54" s="143"/>
      <c r="R54" s="143"/>
      <c r="Y54" s="143"/>
      <c r="Z54" s="143"/>
      <c r="AA54" s="143"/>
      <c r="AB54" s="143"/>
      <c r="AC54" s="143"/>
      <c r="AD54" s="518" t="s">
        <v>126</v>
      </c>
      <c r="AE54" s="519"/>
      <c r="AF54" s="520"/>
      <c r="AG54" s="341">
        <f>AG52*100/AG53</f>
        <v>2.9320959071364157</v>
      </c>
    </row>
    <row r="55" spans="1:40" x14ac:dyDescent="0.2">
      <c r="A55" s="260"/>
      <c r="B55" s="405"/>
      <c r="C55" s="405"/>
      <c r="D55" s="405"/>
      <c r="E55" s="405"/>
      <c r="F55" s="140"/>
      <c r="G55" s="143"/>
      <c r="H55" s="143"/>
      <c r="I55" s="405"/>
      <c r="J55" s="142"/>
      <c r="K55" s="143"/>
      <c r="L55" s="143"/>
      <c r="M55" s="143"/>
      <c r="N55" s="143"/>
      <c r="O55" s="143"/>
      <c r="P55" s="143"/>
      <c r="Q55" s="143"/>
      <c r="R55" s="143"/>
      <c r="Y55" s="143"/>
      <c r="Z55" s="143"/>
      <c r="AA55" s="143"/>
      <c r="AB55" s="143"/>
      <c r="AC55" s="143"/>
      <c r="AD55" s="143"/>
      <c r="AE55" s="143"/>
      <c r="AF55" s="143"/>
      <c r="AG55" s="143"/>
    </row>
    <row r="56" spans="1:40" x14ac:dyDescent="0.2">
      <c r="A56" s="260"/>
      <c r="B56" s="405"/>
      <c r="C56" s="405"/>
      <c r="D56" s="405"/>
      <c r="E56" s="405"/>
      <c r="F56" s="140"/>
      <c r="G56" s="143"/>
      <c r="H56" s="143"/>
      <c r="I56" s="405"/>
      <c r="J56" s="142"/>
      <c r="K56" s="143"/>
      <c r="L56" s="143"/>
      <c r="M56" s="143"/>
      <c r="N56" s="143"/>
      <c r="O56" s="143"/>
      <c r="P56" s="143"/>
      <c r="Q56" s="143"/>
      <c r="R56" s="143"/>
      <c r="Y56" s="143"/>
      <c r="Z56" s="143"/>
      <c r="AA56" s="143"/>
      <c r="AB56" s="143"/>
      <c r="AC56" s="143"/>
      <c r="AD56" s="143"/>
      <c r="AE56" s="143"/>
      <c r="AF56" s="143"/>
      <c r="AG56" s="143"/>
    </row>
    <row r="57" spans="1:40" x14ac:dyDescent="0.2">
      <c r="A57" s="264"/>
      <c r="B57" s="143"/>
      <c r="C57" s="143"/>
      <c r="D57" s="143"/>
      <c r="E57" s="143"/>
      <c r="F57" s="405"/>
      <c r="G57" s="265"/>
      <c r="H57" s="265"/>
      <c r="I57" s="266"/>
      <c r="J57" s="142"/>
      <c r="K57" s="143"/>
      <c r="L57" s="143"/>
      <c r="M57" s="143"/>
      <c r="N57" s="143"/>
      <c r="O57" s="143"/>
      <c r="P57" s="143"/>
      <c r="Q57" s="143"/>
      <c r="R57" s="143"/>
      <c r="Y57" s="143"/>
      <c r="Z57" s="143"/>
      <c r="AA57" s="143"/>
      <c r="AB57" s="143"/>
      <c r="AC57" s="143"/>
      <c r="AD57" s="143"/>
      <c r="AE57" s="143"/>
      <c r="AF57" s="143"/>
      <c r="AG57" s="143"/>
    </row>
    <row r="58" spans="1:40" x14ac:dyDescent="0.2">
      <c r="A58" s="264"/>
      <c r="B58" s="261"/>
      <c r="C58" s="261"/>
      <c r="D58" s="261"/>
      <c r="E58" s="261"/>
      <c r="F58" s="262"/>
      <c r="G58" s="267"/>
      <c r="H58" s="267"/>
      <c r="I58" s="263"/>
      <c r="J58" s="268"/>
      <c r="K58" s="267"/>
      <c r="L58" s="267"/>
      <c r="M58" s="267"/>
      <c r="N58" s="267"/>
      <c r="O58" s="267"/>
      <c r="P58" s="267"/>
      <c r="Q58" s="267"/>
      <c r="R58" s="267"/>
      <c r="S58" s="269"/>
      <c r="Y58" s="143"/>
      <c r="Z58" s="143"/>
      <c r="AA58" s="143"/>
      <c r="AB58" s="143"/>
      <c r="AC58" s="143"/>
      <c r="AD58" s="143"/>
      <c r="AE58" s="143"/>
      <c r="AF58" s="143"/>
      <c r="AG58" s="143"/>
    </row>
    <row r="59" spans="1:40" x14ac:dyDescent="0.2">
      <c r="A59" s="264"/>
      <c r="B59" s="261"/>
      <c r="C59" s="261"/>
      <c r="D59" s="261"/>
      <c r="E59" s="261"/>
      <c r="F59" s="262"/>
      <c r="G59" s="267"/>
      <c r="H59" s="267"/>
      <c r="I59" s="263"/>
      <c r="J59" s="268"/>
      <c r="K59" s="267"/>
      <c r="L59" s="267"/>
      <c r="M59" s="267"/>
      <c r="N59" s="267"/>
      <c r="O59" s="267"/>
      <c r="P59" s="267"/>
      <c r="Q59" s="267"/>
      <c r="R59" s="267"/>
      <c r="S59" s="269"/>
      <c r="Y59" s="143"/>
      <c r="Z59" s="143"/>
      <c r="AA59" s="143"/>
      <c r="AB59" s="143"/>
      <c r="AC59" s="143"/>
      <c r="AD59" s="143"/>
      <c r="AE59" s="143"/>
      <c r="AF59" s="143"/>
      <c r="AG59" s="405"/>
    </row>
    <row r="60" spans="1:40" x14ac:dyDescent="0.2">
      <c r="A60" s="264"/>
      <c r="B60" s="405"/>
      <c r="C60" s="405"/>
      <c r="D60" s="405"/>
      <c r="E60" s="405"/>
      <c r="F60" s="140"/>
      <c r="G60" s="143"/>
      <c r="H60" s="143"/>
      <c r="I60" s="143"/>
      <c r="J60" s="142"/>
      <c r="K60" s="143"/>
      <c r="L60" s="143"/>
      <c r="M60" s="143"/>
      <c r="N60" s="143"/>
      <c r="O60" s="143"/>
      <c r="P60" s="143"/>
      <c r="Q60" s="143"/>
      <c r="R60" s="143"/>
      <c r="Y60" s="143"/>
      <c r="Z60" s="143"/>
      <c r="AA60" s="143"/>
      <c r="AB60" s="143"/>
      <c r="AC60" s="143"/>
      <c r="AD60" s="143"/>
      <c r="AE60" s="143"/>
      <c r="AF60" s="143"/>
      <c r="AG60" s="405"/>
    </row>
    <row r="61" spans="1:40" x14ac:dyDescent="0.2">
      <c r="A61" s="264"/>
      <c r="B61" s="405"/>
      <c r="C61" s="405"/>
      <c r="D61" s="405"/>
      <c r="E61" s="405"/>
      <c r="F61" s="140"/>
      <c r="G61" s="143"/>
      <c r="H61" s="143"/>
      <c r="I61" s="143"/>
      <c r="J61" s="142"/>
      <c r="K61" s="143"/>
      <c r="L61" s="143"/>
      <c r="M61" s="143"/>
      <c r="N61" s="143"/>
      <c r="O61" s="143"/>
      <c r="P61" s="143"/>
      <c r="Q61" s="143"/>
      <c r="R61" s="143"/>
      <c r="Y61" s="143"/>
      <c r="Z61" s="143"/>
      <c r="AA61" s="143"/>
      <c r="AB61" s="143"/>
      <c r="AC61" s="143"/>
      <c r="AD61" s="143"/>
      <c r="AE61" s="143"/>
      <c r="AF61" s="143"/>
      <c r="AG61" s="405"/>
    </row>
    <row r="62" spans="1:40" x14ac:dyDescent="0.2">
      <c r="A62" s="264"/>
      <c r="B62" s="405"/>
      <c r="C62" s="405"/>
      <c r="D62" s="405"/>
      <c r="E62" s="405"/>
      <c r="F62" s="140"/>
      <c r="G62" s="143"/>
      <c r="H62" s="143"/>
      <c r="I62" s="143"/>
      <c r="J62" s="142"/>
      <c r="K62" s="143"/>
      <c r="L62" s="143"/>
      <c r="M62" s="143"/>
      <c r="N62" s="143"/>
      <c r="O62" s="143"/>
      <c r="P62" s="143"/>
      <c r="Q62" s="143"/>
      <c r="R62" s="143"/>
      <c r="Y62" s="143"/>
      <c r="Z62" s="143"/>
      <c r="AA62" s="143"/>
      <c r="AB62" s="143"/>
      <c r="AC62" s="143"/>
      <c r="AD62" s="143"/>
      <c r="AE62" s="143"/>
      <c r="AF62" s="143"/>
      <c r="AG62" s="405"/>
    </row>
    <row r="63" spans="1:40" x14ac:dyDescent="0.2">
      <c r="A63" s="264"/>
      <c r="B63" s="143"/>
      <c r="C63" s="143"/>
      <c r="D63" s="143"/>
      <c r="E63" s="405"/>
      <c r="F63" s="140"/>
      <c r="G63" s="143"/>
      <c r="H63" s="143"/>
      <c r="I63" s="143"/>
      <c r="J63" s="142"/>
      <c r="K63" s="143"/>
      <c r="L63" s="143"/>
      <c r="M63" s="143"/>
      <c r="N63" s="143"/>
      <c r="O63" s="143"/>
      <c r="P63" s="143"/>
      <c r="Q63" s="143"/>
      <c r="R63" s="143"/>
      <c r="Y63" s="143"/>
      <c r="Z63" s="143"/>
      <c r="AA63" s="143"/>
      <c r="AB63" s="143"/>
      <c r="AC63" s="143"/>
      <c r="AD63" s="143"/>
      <c r="AE63" s="143"/>
      <c r="AF63" s="143"/>
      <c r="AG63" s="405"/>
    </row>
    <row r="64" spans="1:40" x14ac:dyDescent="0.2">
      <c r="A64" s="264"/>
      <c r="B64" s="405"/>
      <c r="C64" s="405"/>
      <c r="D64" s="405"/>
      <c r="E64" s="405"/>
      <c r="F64" s="140"/>
      <c r="G64" s="143"/>
      <c r="H64" s="143"/>
      <c r="I64" s="143"/>
      <c r="J64" s="142"/>
      <c r="K64" s="143"/>
      <c r="L64" s="143"/>
      <c r="M64" s="143"/>
      <c r="N64" s="143"/>
      <c r="O64" s="143"/>
      <c r="P64" s="143"/>
      <c r="Q64" s="143"/>
      <c r="R64" s="143"/>
      <c r="Y64" s="143"/>
      <c r="Z64" s="143"/>
      <c r="AA64" s="143"/>
      <c r="AB64" s="143"/>
      <c r="AC64" s="143"/>
      <c r="AD64" s="143"/>
      <c r="AE64" s="143"/>
      <c r="AF64" s="143"/>
      <c r="AG64" s="405"/>
    </row>
    <row r="65" spans="1:33" x14ac:dyDescent="0.2">
      <c r="A65" s="264"/>
      <c r="B65" s="405"/>
      <c r="C65" s="405"/>
      <c r="D65" s="405"/>
      <c r="E65" s="405"/>
      <c r="F65" s="140"/>
      <c r="G65" s="143"/>
      <c r="H65" s="143"/>
      <c r="I65" s="143"/>
      <c r="J65" s="142"/>
      <c r="K65" s="143"/>
      <c r="L65" s="143"/>
      <c r="M65" s="143"/>
      <c r="N65" s="143"/>
      <c r="O65" s="143"/>
      <c r="P65" s="143"/>
      <c r="Q65" s="143"/>
      <c r="R65" s="143"/>
      <c r="Y65" s="143"/>
      <c r="Z65" s="143"/>
      <c r="AA65" s="143"/>
      <c r="AB65" s="143"/>
      <c r="AC65" s="143"/>
      <c r="AD65" s="143"/>
      <c r="AE65" s="143"/>
      <c r="AF65" s="143"/>
      <c r="AG65" s="405"/>
    </row>
    <row r="66" spans="1:33" x14ac:dyDescent="0.2">
      <c r="A66" s="264"/>
      <c r="B66" s="405"/>
      <c r="C66" s="405"/>
      <c r="D66" s="405"/>
      <c r="E66" s="405"/>
      <c r="F66" s="140"/>
      <c r="G66" s="143"/>
      <c r="H66" s="143"/>
      <c r="I66" s="143"/>
      <c r="J66" s="142"/>
      <c r="K66" s="143"/>
      <c r="L66" s="143"/>
      <c r="M66" s="143"/>
      <c r="N66" s="143"/>
      <c r="O66" s="143"/>
      <c r="P66" s="143"/>
      <c r="Q66" s="143"/>
      <c r="R66" s="143"/>
      <c r="Y66" s="143"/>
      <c r="Z66" s="143"/>
      <c r="AA66" s="143"/>
      <c r="AB66" s="143"/>
      <c r="AC66" s="143"/>
      <c r="AD66" s="143"/>
      <c r="AE66" s="143"/>
      <c r="AF66" s="143"/>
      <c r="AG66" s="405"/>
    </row>
    <row r="67" spans="1:33" x14ac:dyDescent="0.2">
      <c r="A67" s="264"/>
      <c r="B67" s="405"/>
      <c r="C67" s="405"/>
      <c r="D67" s="405"/>
      <c r="E67" s="405"/>
      <c r="F67" s="140"/>
      <c r="G67" s="143"/>
      <c r="H67" s="143"/>
      <c r="I67" s="143"/>
      <c r="J67" s="142"/>
      <c r="K67" s="143"/>
      <c r="L67" s="143"/>
      <c r="M67" s="143"/>
      <c r="N67" s="143"/>
      <c r="O67" s="143"/>
      <c r="P67" s="143"/>
      <c r="Q67" s="143"/>
      <c r="R67" s="143"/>
      <c r="Y67" s="143"/>
      <c r="Z67" s="143"/>
      <c r="AA67" s="143"/>
      <c r="AB67" s="143"/>
      <c r="AC67" s="143"/>
      <c r="AD67" s="143"/>
      <c r="AE67" s="143"/>
      <c r="AF67" s="143"/>
      <c r="AG67" s="405"/>
    </row>
    <row r="68" spans="1:33" x14ac:dyDescent="0.2">
      <c r="A68" s="260"/>
      <c r="B68" s="405"/>
      <c r="C68" s="405"/>
      <c r="D68" s="405"/>
      <c r="E68" s="405"/>
      <c r="F68" s="140"/>
      <c r="G68" s="143"/>
      <c r="H68" s="143"/>
      <c r="I68" s="143"/>
      <c r="J68" s="142"/>
      <c r="K68" s="143"/>
      <c r="L68" s="143"/>
      <c r="M68" s="143"/>
      <c r="N68" s="143"/>
      <c r="O68" s="143"/>
      <c r="P68" s="143"/>
      <c r="Q68" s="143"/>
      <c r="R68" s="143"/>
      <c r="Y68" s="143"/>
      <c r="Z68" s="143"/>
      <c r="AA68" s="143"/>
      <c r="AB68" s="143"/>
      <c r="AC68" s="143"/>
      <c r="AD68" s="143"/>
      <c r="AE68" s="143"/>
      <c r="AF68" s="143"/>
      <c r="AG68" s="405"/>
    </row>
    <row r="69" spans="1:33" x14ac:dyDescent="0.2">
      <c r="A69" s="143"/>
      <c r="B69" s="405"/>
      <c r="C69" s="405"/>
      <c r="D69" s="405"/>
      <c r="E69" s="405"/>
      <c r="F69" s="140"/>
      <c r="G69" s="143"/>
      <c r="H69" s="143"/>
      <c r="I69" s="143"/>
      <c r="J69" s="142"/>
      <c r="K69" s="143"/>
      <c r="L69" s="143"/>
      <c r="M69" s="143"/>
      <c r="N69" s="143"/>
      <c r="O69" s="143"/>
      <c r="P69" s="143"/>
      <c r="Q69" s="143"/>
      <c r="R69" s="143"/>
      <c r="Y69" s="143"/>
      <c r="Z69" s="143"/>
      <c r="AA69" s="143"/>
      <c r="AB69" s="143"/>
      <c r="AC69" s="143"/>
      <c r="AD69" s="143"/>
      <c r="AE69" s="143"/>
      <c r="AF69" s="143"/>
      <c r="AG69" s="405"/>
    </row>
    <row r="70" spans="1:33" x14ac:dyDescent="0.2">
      <c r="A70" s="143"/>
      <c r="B70" s="405"/>
      <c r="C70" s="405"/>
      <c r="D70" s="405"/>
      <c r="E70" s="405"/>
      <c r="F70" s="140"/>
      <c r="G70" s="143"/>
      <c r="H70" s="143"/>
      <c r="I70" s="143"/>
      <c r="J70" s="142"/>
      <c r="K70" s="143"/>
      <c r="L70" s="143"/>
      <c r="M70" s="143"/>
      <c r="N70" s="143"/>
      <c r="O70" s="143"/>
      <c r="P70" s="143"/>
      <c r="Q70" s="143"/>
      <c r="R70" s="143"/>
      <c r="Y70" s="143"/>
      <c r="Z70" s="143"/>
      <c r="AA70" s="143"/>
      <c r="AB70" s="143"/>
      <c r="AC70" s="143"/>
      <c r="AD70" s="143"/>
      <c r="AE70" s="143"/>
      <c r="AF70" s="143"/>
      <c r="AG70" s="405"/>
    </row>
    <row r="71" spans="1:33" x14ac:dyDescent="0.2">
      <c r="A71" s="143"/>
      <c r="B71" s="405"/>
      <c r="C71" s="140"/>
      <c r="D71" s="140"/>
      <c r="E71" s="405"/>
      <c r="F71" s="140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Y71" s="143"/>
      <c r="Z71" s="143"/>
      <c r="AA71" s="143"/>
      <c r="AB71" s="143"/>
      <c r="AC71" s="143"/>
      <c r="AD71" s="143"/>
      <c r="AE71" s="143"/>
      <c r="AF71" s="143"/>
      <c r="AG71" s="405"/>
    </row>
    <row r="72" spans="1:33" x14ac:dyDescent="0.2">
      <c r="B72" s="142"/>
      <c r="C72" s="143"/>
      <c r="D72" s="143"/>
      <c r="E72" s="142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Y72" s="143"/>
      <c r="Z72" s="143"/>
      <c r="AA72" s="143"/>
      <c r="AB72" s="143"/>
      <c r="AC72" s="143"/>
      <c r="AD72" s="143"/>
      <c r="AE72" s="143"/>
      <c r="AF72" s="143"/>
      <c r="AG72" s="405"/>
    </row>
    <row r="73" spans="1:33" x14ac:dyDescent="0.2">
      <c r="B73" s="142"/>
      <c r="C73" s="143"/>
      <c r="D73" s="143"/>
      <c r="E73" s="142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Y73" s="143"/>
      <c r="Z73" s="143"/>
      <c r="AA73" s="143"/>
      <c r="AB73" s="143"/>
      <c r="AC73" s="143"/>
      <c r="AD73" s="143"/>
      <c r="AE73" s="143"/>
      <c r="AF73" s="143"/>
      <c r="AG73" s="405"/>
    </row>
    <row r="74" spans="1:33" x14ac:dyDescent="0.2">
      <c r="B74" s="143"/>
      <c r="C74" s="143"/>
      <c r="D74" s="143"/>
      <c r="E74" s="142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Y74" s="143"/>
      <c r="Z74" s="143"/>
      <c r="AA74" s="143"/>
      <c r="AB74" s="143"/>
      <c r="AC74" s="143"/>
      <c r="AD74" s="143"/>
      <c r="AE74" s="143"/>
      <c r="AF74" s="143"/>
      <c r="AG74" s="405"/>
    </row>
    <row r="75" spans="1:33" x14ac:dyDescent="0.2">
      <c r="B75" s="143"/>
      <c r="C75" s="143"/>
      <c r="D75" s="143"/>
      <c r="E75" s="142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AG75" s="161"/>
    </row>
    <row r="76" spans="1:33" x14ac:dyDescent="0.2">
      <c r="B76" s="143"/>
      <c r="C76" s="143"/>
      <c r="D76" s="143"/>
      <c r="E76" s="142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AG76" s="161"/>
    </row>
    <row r="77" spans="1:33" x14ac:dyDescent="0.2">
      <c r="E77" s="132"/>
      <c r="J77" s="143"/>
      <c r="K77" s="143"/>
      <c r="L77" s="143"/>
      <c r="M77" s="143"/>
      <c r="N77" s="143"/>
      <c r="O77" s="143"/>
    </row>
    <row r="78" spans="1:33" x14ac:dyDescent="0.2">
      <c r="E78" s="132"/>
      <c r="J78" s="143"/>
      <c r="K78" s="143"/>
      <c r="L78" s="143"/>
      <c r="M78" s="143"/>
      <c r="N78" s="143"/>
      <c r="O78" s="143"/>
    </row>
    <row r="79" spans="1:33" x14ac:dyDescent="0.2">
      <c r="E79" s="132"/>
    </row>
    <row r="80" spans="1:33" x14ac:dyDescent="0.2">
      <c r="E80" s="132"/>
    </row>
    <row r="81" spans="5:5" x14ac:dyDescent="0.2">
      <c r="E81" s="132"/>
    </row>
    <row r="82" spans="5:5" x14ac:dyDescent="0.2">
      <c r="E82" s="132"/>
    </row>
  </sheetData>
  <mergeCells count="24">
    <mergeCell ref="AD54:AF54"/>
    <mergeCell ref="AD52:AF52"/>
    <mergeCell ref="AK5:AL5"/>
    <mergeCell ref="K5:L5"/>
    <mergeCell ref="M5:M6"/>
    <mergeCell ref="N5:N6"/>
    <mergeCell ref="AD50:AF50"/>
    <mergeCell ref="AD53:AF53"/>
    <mergeCell ref="A1:AN1"/>
    <mergeCell ref="M3:S3"/>
    <mergeCell ref="Y3:AG3"/>
    <mergeCell ref="AJ3:AJ6"/>
    <mergeCell ref="AK3:AN4"/>
    <mergeCell ref="A4:A6"/>
    <mergeCell ref="B4:I4"/>
    <mergeCell ref="J4:L4"/>
    <mergeCell ref="M4:S4"/>
    <mergeCell ref="Y4:AD5"/>
    <mergeCell ref="AE4:AG5"/>
    <mergeCell ref="S5:S6"/>
    <mergeCell ref="AM5:AN5"/>
    <mergeCell ref="E5:E6"/>
    <mergeCell ref="I5:I6"/>
    <mergeCell ref="J5:J6"/>
  </mergeCells>
  <pageMargins left="0.16" right="0.15748031496062992" top="0.23622047244094491" bottom="0.15748031496062992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36" sqref="Q36"/>
    </sheetView>
  </sheetViews>
  <sheetFormatPr defaultRowHeight="12" x14ac:dyDescent="0.2"/>
  <cols>
    <col min="1" max="1" width="25.42578125" style="271" customWidth="1"/>
    <col min="2" max="2" width="10.5703125" style="271" bestFit="1" customWidth="1"/>
    <col min="3" max="3" width="9.85546875" style="271" customWidth="1"/>
    <col min="4" max="4" width="9.140625" style="271"/>
    <col min="5" max="5" width="9.5703125" style="271" customWidth="1"/>
    <col min="6" max="7" width="9.140625" style="271"/>
    <col min="8" max="8" width="9.7109375" style="271" bestFit="1" customWidth="1"/>
    <col min="9" max="9" width="9.140625" style="271" customWidth="1"/>
    <col min="10" max="15" width="9.140625" style="271" hidden="1" customWidth="1"/>
    <col min="16" max="16384" width="9.140625" style="271"/>
  </cols>
  <sheetData>
    <row r="1" spans="1:21" ht="12.75" thickBot="1" x14ac:dyDescent="0.25">
      <c r="A1" s="566" t="s">
        <v>108</v>
      </c>
      <c r="B1" s="566"/>
      <c r="C1" s="566"/>
      <c r="D1" s="566"/>
      <c r="E1" s="566"/>
      <c r="F1" s="566"/>
      <c r="G1" s="566"/>
      <c r="H1" s="566"/>
      <c r="I1" s="566"/>
      <c r="J1" s="270"/>
      <c r="K1" s="270"/>
      <c r="L1" s="270"/>
      <c r="M1" s="270"/>
      <c r="N1" s="270"/>
      <c r="O1" s="270"/>
    </row>
    <row r="2" spans="1:21" ht="12.75" thickBot="1" x14ac:dyDescent="0.25">
      <c r="A2" s="567" t="s">
        <v>100</v>
      </c>
      <c r="B2" s="555" t="s">
        <v>101</v>
      </c>
      <c r="C2" s="570"/>
      <c r="D2" s="570"/>
      <c r="E2" s="570"/>
      <c r="F2" s="570"/>
      <c r="G2" s="570"/>
      <c r="H2" s="570"/>
      <c r="I2" s="556"/>
      <c r="J2" s="555" t="s">
        <v>102</v>
      </c>
      <c r="K2" s="556"/>
      <c r="L2" s="555" t="s">
        <v>103</v>
      </c>
      <c r="M2" s="556"/>
      <c r="N2" s="549" t="s">
        <v>93</v>
      </c>
      <c r="O2" s="550"/>
    </row>
    <row r="3" spans="1:21" x14ac:dyDescent="0.2">
      <c r="A3" s="568"/>
      <c r="B3" s="557" t="s">
        <v>112</v>
      </c>
      <c r="C3" s="558"/>
      <c r="D3" s="558" t="s">
        <v>113</v>
      </c>
      <c r="E3" s="558"/>
      <c r="F3" s="558" t="s">
        <v>132</v>
      </c>
      <c r="G3" s="561"/>
      <c r="H3" s="563" t="s">
        <v>8</v>
      </c>
      <c r="I3" s="564"/>
      <c r="J3" s="538" t="s">
        <v>104</v>
      </c>
      <c r="K3" s="539"/>
      <c r="L3" s="542" t="s">
        <v>105</v>
      </c>
      <c r="M3" s="543"/>
      <c r="N3" s="551"/>
      <c r="O3" s="552"/>
      <c r="P3" s="272"/>
      <c r="Q3" s="272"/>
      <c r="R3" s="272"/>
      <c r="S3" s="272"/>
    </row>
    <row r="4" spans="1:21" ht="19.5" customHeight="1" thickBot="1" x14ac:dyDescent="0.25">
      <c r="A4" s="568"/>
      <c r="B4" s="559"/>
      <c r="C4" s="560"/>
      <c r="D4" s="560"/>
      <c r="E4" s="560"/>
      <c r="F4" s="560"/>
      <c r="G4" s="562"/>
      <c r="H4" s="536"/>
      <c r="I4" s="565"/>
      <c r="J4" s="540"/>
      <c r="K4" s="541"/>
      <c r="L4" s="544"/>
      <c r="M4" s="545"/>
      <c r="N4" s="553"/>
      <c r="O4" s="554"/>
      <c r="P4" s="272"/>
      <c r="Q4" s="272"/>
      <c r="R4" s="272"/>
      <c r="S4" s="272"/>
    </row>
    <row r="5" spans="1:21" x14ac:dyDescent="0.2">
      <c r="A5" s="568"/>
      <c r="B5" s="544" t="s">
        <v>93</v>
      </c>
      <c r="C5" s="273" t="s">
        <v>106</v>
      </c>
      <c r="D5" s="540" t="s">
        <v>93</v>
      </c>
      <c r="E5" s="273" t="s">
        <v>106</v>
      </c>
      <c r="F5" s="540" t="s">
        <v>93</v>
      </c>
      <c r="G5" s="274" t="s">
        <v>106</v>
      </c>
      <c r="H5" s="536" t="s">
        <v>93</v>
      </c>
      <c r="I5" s="275" t="s">
        <v>106</v>
      </c>
      <c r="J5" s="540" t="s">
        <v>93</v>
      </c>
      <c r="K5" s="276" t="s">
        <v>106</v>
      </c>
      <c r="L5" s="544" t="s">
        <v>93</v>
      </c>
      <c r="M5" s="274" t="s">
        <v>106</v>
      </c>
      <c r="N5" s="536" t="s">
        <v>93</v>
      </c>
      <c r="O5" s="277" t="s">
        <v>106</v>
      </c>
      <c r="P5" s="272"/>
      <c r="Q5" s="272"/>
      <c r="R5" s="272"/>
      <c r="S5" s="272"/>
      <c r="T5" s="272"/>
      <c r="U5" s="272"/>
    </row>
    <row r="6" spans="1:21" ht="36.75" thickBot="1" x14ac:dyDescent="0.25">
      <c r="A6" s="569"/>
      <c r="B6" s="546"/>
      <c r="C6" s="278" t="s">
        <v>63</v>
      </c>
      <c r="D6" s="547"/>
      <c r="E6" s="278" t="s">
        <v>63</v>
      </c>
      <c r="F6" s="547"/>
      <c r="G6" s="279" t="s">
        <v>63</v>
      </c>
      <c r="H6" s="537"/>
      <c r="I6" s="280" t="s">
        <v>63</v>
      </c>
      <c r="J6" s="548"/>
      <c r="K6" s="281" t="s">
        <v>63</v>
      </c>
      <c r="L6" s="546"/>
      <c r="M6" s="279" t="s">
        <v>63</v>
      </c>
      <c r="N6" s="537"/>
      <c r="O6" s="280" t="s">
        <v>63</v>
      </c>
      <c r="P6" s="272"/>
      <c r="Q6" s="272"/>
      <c r="R6" s="272"/>
      <c r="S6" s="272"/>
      <c r="T6" s="272"/>
      <c r="U6" s="272"/>
    </row>
    <row r="7" spans="1:21" x14ac:dyDescent="0.2">
      <c r="A7" s="179" t="s">
        <v>17</v>
      </c>
      <c r="B7" s="282">
        <f>'Mokinių sumažėjimas'!L6+'Darželių vaikų  pasikeitimas'!AB6</f>
        <v>-1039.8954979533464</v>
      </c>
      <c r="C7" s="283">
        <f>'Mokinių sumažėjimas'!S6+'Darželių vaikų  pasikeitimas'!AI6</f>
        <v>-610.14388393384979</v>
      </c>
      <c r="D7" s="284"/>
      <c r="E7" s="284"/>
      <c r="F7" s="284"/>
      <c r="G7" s="285"/>
      <c r="H7" s="286">
        <f t="shared" ref="H7:I39" si="0">F7+D7+B7</f>
        <v>-1039.8954979533464</v>
      </c>
      <c r="I7" s="287">
        <f t="shared" si="0"/>
        <v>-610.14388393384979</v>
      </c>
      <c r="J7" s="288"/>
      <c r="K7" s="285"/>
      <c r="L7" s="288"/>
      <c r="M7" s="285"/>
      <c r="N7" s="289">
        <f t="shared" ref="N7:O47" si="1">L7+J7+H7</f>
        <v>-1039.8954979533464</v>
      </c>
      <c r="O7" s="290">
        <f t="shared" si="1"/>
        <v>-610.14388393384979</v>
      </c>
      <c r="P7" s="291"/>
      <c r="Q7" s="292"/>
    </row>
    <row r="8" spans="1:21" x14ac:dyDescent="0.2">
      <c r="A8" s="198" t="s">
        <v>18</v>
      </c>
      <c r="B8" s="293">
        <f>'Mokinių sumažėjimas'!L7+'Darželių vaikų  pasikeitimas'!AB7</f>
        <v>-10295.495402020009</v>
      </c>
      <c r="C8" s="294">
        <f>'Mokinių sumažėjimas'!S7+'Darželių vaikų  pasikeitimas'!AI7</f>
        <v>-7274.8747572671818</v>
      </c>
      <c r="D8" s="295"/>
      <c r="E8" s="295"/>
      <c r="F8" s="295"/>
      <c r="G8" s="296"/>
      <c r="H8" s="297">
        <f t="shared" si="0"/>
        <v>-10295.495402020009</v>
      </c>
      <c r="I8" s="298">
        <f t="shared" si="0"/>
        <v>-7274.8747572671818</v>
      </c>
      <c r="J8" s="299"/>
      <c r="K8" s="296"/>
      <c r="L8" s="299"/>
      <c r="M8" s="296"/>
      <c r="N8" s="300">
        <f t="shared" si="1"/>
        <v>-10295.495402020009</v>
      </c>
      <c r="O8" s="301">
        <f t="shared" si="1"/>
        <v>-7274.8747572671818</v>
      </c>
      <c r="P8" s="291"/>
    </row>
    <row r="9" spans="1:21" x14ac:dyDescent="0.2">
      <c r="A9" s="198" t="s">
        <v>19</v>
      </c>
      <c r="B9" s="293">
        <f>'Mokinių sumažėjimas'!L8+'Darželių vaikų  pasikeitimas'!AB8</f>
        <v>-7420.4953180133152</v>
      </c>
      <c r="C9" s="294">
        <f>'Mokinių sumažėjimas'!S8+'Darželių vaikų  pasikeitimas'!AI8</f>
        <v>-5374.5954793994761</v>
      </c>
      <c r="D9" s="295"/>
      <c r="E9" s="295"/>
      <c r="F9" s="295"/>
      <c r="G9" s="296"/>
      <c r="H9" s="297">
        <f t="shared" si="0"/>
        <v>-7420.4953180133152</v>
      </c>
      <c r="I9" s="298">
        <f t="shared" si="0"/>
        <v>-5374.5954793994761</v>
      </c>
      <c r="J9" s="299"/>
      <c r="K9" s="296"/>
      <c r="L9" s="299"/>
      <c r="M9" s="296"/>
      <c r="N9" s="300">
        <f t="shared" si="1"/>
        <v>-7420.4953180133152</v>
      </c>
      <c r="O9" s="301">
        <f t="shared" si="1"/>
        <v>-5374.5954793994761</v>
      </c>
      <c r="P9" s="291"/>
    </row>
    <row r="10" spans="1:21" x14ac:dyDescent="0.2">
      <c r="A10" s="198" t="s">
        <v>20</v>
      </c>
      <c r="B10" s="293">
        <f>'Mokinių sumažėjimas'!L9+'Darželių vaikų  pasikeitimas'!AB9</f>
        <v>723.27730610666094</v>
      </c>
      <c r="C10" s="294">
        <f>'Mokinių sumažėjimas'!S9+'Darželių vaikų  pasikeitimas'!AI9</f>
        <v>599.86540924172596</v>
      </c>
      <c r="D10" s="150"/>
      <c r="E10" s="150"/>
      <c r="F10" s="295"/>
      <c r="G10" s="296"/>
      <c r="H10" s="297">
        <f t="shared" si="0"/>
        <v>723.27730610666094</v>
      </c>
      <c r="I10" s="298">
        <f t="shared" si="0"/>
        <v>599.86540924172596</v>
      </c>
      <c r="J10" s="299"/>
      <c r="K10" s="296"/>
      <c r="L10" s="299"/>
      <c r="M10" s="296"/>
      <c r="N10" s="300">
        <f t="shared" si="1"/>
        <v>723.27730610666094</v>
      </c>
      <c r="O10" s="301">
        <f t="shared" si="1"/>
        <v>599.86540924172596</v>
      </c>
      <c r="P10" s="291"/>
    </row>
    <row r="11" spans="1:21" x14ac:dyDescent="0.2">
      <c r="A11" s="198" t="s">
        <v>21</v>
      </c>
      <c r="B11" s="293">
        <f>'Mokinių sumažėjimas'!L10+'Darželių vaikų  pasikeitimas'!AB10</f>
        <v>-1854.3885557066924</v>
      </c>
      <c r="C11" s="294">
        <f>'Mokinių sumažėjimas'!S10+'Darželių vaikų  pasikeitimas'!AI10</f>
        <v>-1304.7665310738109</v>
      </c>
      <c r="D11" s="150"/>
      <c r="E11" s="150"/>
      <c r="F11" s="295"/>
      <c r="G11" s="296"/>
      <c r="H11" s="297">
        <f t="shared" si="0"/>
        <v>-1854.3885557066924</v>
      </c>
      <c r="I11" s="298">
        <f t="shared" si="0"/>
        <v>-1304.7665310738109</v>
      </c>
      <c r="J11" s="299"/>
      <c r="K11" s="296"/>
      <c r="L11" s="299"/>
      <c r="M11" s="296"/>
      <c r="N11" s="300">
        <f t="shared" si="1"/>
        <v>-1854.3885557066924</v>
      </c>
      <c r="O11" s="301">
        <f t="shared" si="1"/>
        <v>-1304.7665310738109</v>
      </c>
      <c r="P11" s="291"/>
    </row>
    <row r="12" spans="1:21" x14ac:dyDescent="0.2">
      <c r="A12" s="198" t="s">
        <v>22</v>
      </c>
      <c r="B12" s="293">
        <f>'Mokinių sumažėjimas'!L11+'Darželių vaikų  pasikeitimas'!AB11</f>
        <v>0</v>
      </c>
      <c r="C12" s="294">
        <f>'Mokinių sumažėjimas'!S11+'Darželių vaikų  pasikeitimas'!AI11</f>
        <v>0</v>
      </c>
      <c r="D12" s="150"/>
      <c r="E12" s="150"/>
      <c r="F12" s="295"/>
      <c r="G12" s="296"/>
      <c r="H12" s="297">
        <f t="shared" si="0"/>
        <v>0</v>
      </c>
      <c r="I12" s="298">
        <f t="shared" si="0"/>
        <v>0</v>
      </c>
      <c r="J12" s="299"/>
      <c r="K12" s="296"/>
      <c r="L12" s="299"/>
      <c r="M12" s="296"/>
      <c r="N12" s="300">
        <f t="shared" si="1"/>
        <v>0</v>
      </c>
      <c r="O12" s="301">
        <f t="shared" si="1"/>
        <v>0</v>
      </c>
      <c r="P12" s="291"/>
    </row>
    <row r="13" spans="1:21" x14ac:dyDescent="0.2">
      <c r="A13" s="198" t="s">
        <v>23</v>
      </c>
      <c r="B13" s="293">
        <f>'Mokinių sumažėjimas'!L12+'Darželių vaikų  pasikeitimas'!AB12</f>
        <v>-673.53170334666538</v>
      </c>
      <c r="C13" s="294">
        <f>'Mokinių sumažėjimas'!S12+'Darželių vaikų  pasikeitimas'!AI12</f>
        <v>-444.0309033180647</v>
      </c>
      <c r="D13" s="150"/>
      <c r="E13" s="150"/>
      <c r="F13" s="295"/>
      <c r="G13" s="296"/>
      <c r="H13" s="297">
        <f t="shared" si="0"/>
        <v>-673.53170334666538</v>
      </c>
      <c r="I13" s="298">
        <f t="shared" si="0"/>
        <v>-444.0309033180647</v>
      </c>
      <c r="J13" s="299"/>
      <c r="K13" s="296"/>
      <c r="L13" s="299"/>
      <c r="M13" s="296"/>
      <c r="N13" s="300">
        <f t="shared" si="1"/>
        <v>-673.53170334666538</v>
      </c>
      <c r="O13" s="301">
        <f t="shared" si="1"/>
        <v>-444.0309033180647</v>
      </c>
      <c r="P13" s="291"/>
    </row>
    <row r="14" spans="1:21" x14ac:dyDescent="0.2">
      <c r="A14" s="198" t="s">
        <v>24</v>
      </c>
      <c r="B14" s="293">
        <f>'Mokinių sumažėjimas'!L13+'Darželių vaikų  pasikeitimas'!AB13</f>
        <v>13893.106790539998</v>
      </c>
      <c r="C14" s="294">
        <f>'Mokinių sumažėjimas'!S13+'Darželių vaikų  pasikeitimas'!AI13</f>
        <v>10132.209069114502</v>
      </c>
      <c r="D14" s="150"/>
      <c r="E14" s="150"/>
      <c r="F14" s="295"/>
      <c r="G14" s="296"/>
      <c r="H14" s="297">
        <f t="shared" si="0"/>
        <v>13893.106790539998</v>
      </c>
      <c r="I14" s="298">
        <f t="shared" si="0"/>
        <v>10132.209069114502</v>
      </c>
      <c r="J14" s="299"/>
      <c r="K14" s="296"/>
      <c r="L14" s="299"/>
      <c r="M14" s="296"/>
      <c r="N14" s="300">
        <f t="shared" si="1"/>
        <v>13893.106790539998</v>
      </c>
      <c r="O14" s="301">
        <f t="shared" si="1"/>
        <v>10132.209069114502</v>
      </c>
      <c r="P14" s="291"/>
    </row>
    <row r="15" spans="1:21" x14ac:dyDescent="0.2">
      <c r="A15" s="198" t="s">
        <v>25</v>
      </c>
      <c r="B15" s="293">
        <f>'Mokinių sumažėjimas'!L14+'Darželių vaikų  pasikeitimas'!AB14</f>
        <v>-1005.6238170533406</v>
      </c>
      <c r="C15" s="294">
        <f>'Mokinių sumažėjimas'!S14+'Darželių vaikų  pasikeitimas'!AI14</f>
        <v>-635.24071530789297</v>
      </c>
      <c r="D15" s="150"/>
      <c r="E15" s="150"/>
      <c r="F15" s="295"/>
      <c r="G15" s="296"/>
      <c r="H15" s="297">
        <f t="shared" si="0"/>
        <v>-1005.6238170533406</v>
      </c>
      <c r="I15" s="298">
        <f t="shared" si="0"/>
        <v>-635.24071530789297</v>
      </c>
      <c r="J15" s="299"/>
      <c r="K15" s="296"/>
      <c r="L15" s="299"/>
      <c r="M15" s="296"/>
      <c r="N15" s="300">
        <f t="shared" si="1"/>
        <v>-1005.6238170533406</v>
      </c>
      <c r="O15" s="301">
        <f t="shared" si="1"/>
        <v>-635.24071530789297</v>
      </c>
      <c r="P15" s="291"/>
    </row>
    <row r="16" spans="1:21" x14ac:dyDescent="0.2">
      <c r="A16" s="198" t="s">
        <v>26</v>
      </c>
      <c r="B16" s="293">
        <f>'Mokinių sumažėjimas'!L15+'Darželių vaikų  pasikeitimas'!AB15</f>
        <v>1910.6012544399998</v>
      </c>
      <c r="C16" s="294">
        <f>'Mokinių sumažėjimas'!S15+'Darželių vaikų  pasikeitimas'!AI15</f>
        <v>1398.5155682748091</v>
      </c>
      <c r="D16" s="150"/>
      <c r="E16" s="150"/>
      <c r="F16" s="295"/>
      <c r="G16" s="296"/>
      <c r="H16" s="297">
        <f t="shared" si="0"/>
        <v>1910.6012544399998</v>
      </c>
      <c r="I16" s="298">
        <f t="shared" si="0"/>
        <v>1398.5155682748091</v>
      </c>
      <c r="J16" s="299"/>
      <c r="K16" s="296"/>
      <c r="L16" s="299"/>
      <c r="M16" s="296"/>
      <c r="N16" s="300">
        <f t="shared" si="1"/>
        <v>1910.6012544399998</v>
      </c>
      <c r="O16" s="301">
        <f t="shared" si="1"/>
        <v>1398.5155682748091</v>
      </c>
      <c r="P16" s="291"/>
    </row>
    <row r="17" spans="1:16" x14ac:dyDescent="0.2">
      <c r="A17" s="198" t="s">
        <v>27</v>
      </c>
      <c r="B17" s="293">
        <f>'Mokinių sumažėjimas'!L16+'Darželių vaikų  pasikeitimas'!AB16</f>
        <v>1601.3338666666671</v>
      </c>
      <c r="C17" s="294">
        <f>'Mokinių sumažėjimas'!S16+'Darželių vaikų  pasikeitimas'!AI16</f>
        <v>1163.8676844783718</v>
      </c>
      <c r="D17" s="150"/>
      <c r="E17" s="150"/>
      <c r="F17" s="295"/>
      <c r="G17" s="296"/>
      <c r="H17" s="297">
        <f t="shared" si="0"/>
        <v>1601.3338666666671</v>
      </c>
      <c r="I17" s="298">
        <f t="shared" si="0"/>
        <v>1163.8676844783718</v>
      </c>
      <c r="J17" s="299"/>
      <c r="K17" s="296"/>
      <c r="L17" s="299"/>
      <c r="M17" s="296"/>
      <c r="N17" s="300">
        <f t="shared" si="1"/>
        <v>1601.3338666666671</v>
      </c>
      <c r="O17" s="301">
        <f t="shared" si="1"/>
        <v>1163.8676844783718</v>
      </c>
      <c r="P17" s="325"/>
    </row>
    <row r="18" spans="1:16" x14ac:dyDescent="0.2">
      <c r="A18" s="198" t="s">
        <v>28</v>
      </c>
      <c r="B18" s="293">
        <f>'Mokinių sumažėjimas'!L17+'Darželių vaikų  pasikeitimas'!AB17</f>
        <v>-1696.0141781933319</v>
      </c>
      <c r="C18" s="294">
        <f>'Mokinių sumažėjimas'!S17+'Darželių vaikų  pasikeitimas'!AI17</f>
        <v>-1286.8028917506349</v>
      </c>
      <c r="D18" s="151">
        <f>'MK 4 mėn'!AL23*-1</f>
        <v>8901.713671065274</v>
      </c>
      <c r="E18" s="151">
        <f>'MK 4 mėn'!AM23*-1</f>
        <v>6795.2012756223467</v>
      </c>
      <c r="F18" s="294"/>
      <c r="G18" s="296"/>
      <c r="H18" s="297">
        <f t="shared" si="0"/>
        <v>7205.6994928719423</v>
      </c>
      <c r="I18" s="298">
        <f t="shared" si="0"/>
        <v>5508.3983838717122</v>
      </c>
      <c r="J18" s="299"/>
      <c r="K18" s="296"/>
      <c r="L18" s="299"/>
      <c r="M18" s="296"/>
      <c r="N18" s="300">
        <f t="shared" si="1"/>
        <v>7205.6994928719423</v>
      </c>
      <c r="O18" s="301">
        <f t="shared" si="1"/>
        <v>5508.3983838717122</v>
      </c>
      <c r="P18" s="291"/>
    </row>
    <row r="19" spans="1:16" x14ac:dyDescent="0.2">
      <c r="A19" s="198" t="s">
        <v>29</v>
      </c>
      <c r="B19" s="293">
        <f>'Mokinių sumažėjimas'!L18+'Darželių vaikų  pasikeitimas'!AB18</f>
        <v>4819.082954077996</v>
      </c>
      <c r="C19" s="294">
        <f>'Mokinių sumažėjimas'!S18+'Darželių vaikų  pasikeitimas'!AI18</f>
        <v>3068.7023412809158</v>
      </c>
      <c r="D19" s="151">
        <f>'MK 4 mėn'!AL24*-1</f>
        <v>1283.8765945135744</v>
      </c>
      <c r="E19" s="151">
        <f>'MK 4 mėn'!AM24*-1</f>
        <v>980.0584690943316</v>
      </c>
      <c r="F19" s="294"/>
      <c r="G19" s="296"/>
      <c r="H19" s="297">
        <f t="shared" si="0"/>
        <v>6102.9595485915706</v>
      </c>
      <c r="I19" s="298">
        <f t="shared" si="0"/>
        <v>4048.7608103752473</v>
      </c>
      <c r="J19" s="299"/>
      <c r="K19" s="296"/>
      <c r="L19" s="299"/>
      <c r="M19" s="296"/>
      <c r="N19" s="300">
        <f t="shared" si="1"/>
        <v>6102.9595485915706</v>
      </c>
      <c r="O19" s="301">
        <f t="shared" si="1"/>
        <v>4048.7608103752473</v>
      </c>
      <c r="P19" s="291"/>
    </row>
    <row r="20" spans="1:16" x14ac:dyDescent="0.2">
      <c r="A20" s="198" t="s">
        <v>30</v>
      </c>
      <c r="B20" s="293">
        <f>'Mokinių sumažėjimas'!L19</f>
        <v>-86882.5748274199</v>
      </c>
      <c r="C20" s="294">
        <f>'Mokinių sumažėjimas'!S19</f>
        <v>-63901.282898793812</v>
      </c>
      <c r="D20" s="151"/>
      <c r="E20" s="151"/>
      <c r="F20" s="294"/>
      <c r="G20" s="296"/>
      <c r="H20" s="297">
        <f t="shared" si="0"/>
        <v>-86882.5748274199</v>
      </c>
      <c r="I20" s="298">
        <f t="shared" si="0"/>
        <v>-63901.282898793812</v>
      </c>
      <c r="J20" s="299"/>
      <c r="K20" s="296"/>
      <c r="L20" s="299"/>
      <c r="M20" s="296"/>
      <c r="N20" s="300">
        <f t="shared" si="1"/>
        <v>-86882.5748274199</v>
      </c>
      <c r="O20" s="301">
        <f t="shared" si="1"/>
        <v>-63901.282898793812</v>
      </c>
      <c r="P20" s="291"/>
    </row>
    <row r="21" spans="1:16" x14ac:dyDescent="0.2">
      <c r="A21" s="198" t="s">
        <v>31</v>
      </c>
      <c r="B21" s="293">
        <f>'Mokinių sumažėjimas'!L20</f>
        <v>-32387.190746540142</v>
      </c>
      <c r="C21" s="294">
        <f>'Mokinių sumažėjimas'!S20</f>
        <v>-23959.676516442854</v>
      </c>
      <c r="D21" s="151"/>
      <c r="E21" s="151"/>
      <c r="F21" s="294"/>
      <c r="G21" s="296"/>
      <c r="H21" s="297">
        <f t="shared" si="0"/>
        <v>-32387.190746540142</v>
      </c>
      <c r="I21" s="298">
        <f t="shared" si="0"/>
        <v>-23959.676516442854</v>
      </c>
      <c r="J21" s="299"/>
      <c r="K21" s="296"/>
      <c r="L21" s="299"/>
      <c r="M21" s="296"/>
      <c r="N21" s="300">
        <f t="shared" si="1"/>
        <v>-32387.190746540142</v>
      </c>
      <c r="O21" s="301">
        <f t="shared" si="1"/>
        <v>-23959.676516442854</v>
      </c>
      <c r="P21" s="291"/>
    </row>
    <row r="22" spans="1:16" x14ac:dyDescent="0.2">
      <c r="A22" s="198" t="s">
        <v>32</v>
      </c>
      <c r="B22" s="293">
        <f>'Mokinių sumažėjimas'!L21+'Darželių vaikų  pasikeitimas'!AB21</f>
        <v>-11998.877679660007</v>
      </c>
      <c r="C22" s="294">
        <f>'Mokinių sumažėjimas'!S21+'Darželių vaikų  pasikeitimas'!AI21</f>
        <v>-8746.1153356183258</v>
      </c>
      <c r="D22" s="151"/>
      <c r="E22" s="151"/>
      <c r="F22" s="294"/>
      <c r="G22" s="296"/>
      <c r="H22" s="297">
        <f t="shared" si="0"/>
        <v>-11998.877679660007</v>
      </c>
      <c r="I22" s="298">
        <f t="shared" si="0"/>
        <v>-8746.1153356183258</v>
      </c>
      <c r="J22" s="299"/>
      <c r="K22" s="296"/>
      <c r="L22" s="299"/>
      <c r="M22" s="296"/>
      <c r="N22" s="300">
        <f t="shared" si="1"/>
        <v>-11998.877679660007</v>
      </c>
      <c r="O22" s="301">
        <f t="shared" si="1"/>
        <v>-8746.1153356183258</v>
      </c>
      <c r="P22" s="291"/>
    </row>
    <row r="23" spans="1:16" x14ac:dyDescent="0.2">
      <c r="A23" s="198" t="s">
        <v>33</v>
      </c>
      <c r="B23" s="293">
        <f>'Mokinių sumažėjimas'!L22</f>
        <v>25262.002559519988</v>
      </c>
      <c r="C23" s="294">
        <f>'Mokinių sumažėjimas'!S22</f>
        <v>19269.030289709914</v>
      </c>
      <c r="D23" s="151">
        <f>'MK 4 mėn'!AL28*-1</f>
        <v>39700.391055931977</v>
      </c>
      <c r="E23" s="151">
        <f>'MK 4 mėn'!AM28*-1</f>
        <v>30305.642027428989</v>
      </c>
      <c r="F23" s="294"/>
      <c r="G23" s="296"/>
      <c r="H23" s="297">
        <f t="shared" si="0"/>
        <v>64962.393615451962</v>
      </c>
      <c r="I23" s="298">
        <f t="shared" si="0"/>
        <v>49574.672317138902</v>
      </c>
      <c r="J23" s="299"/>
      <c r="K23" s="296"/>
      <c r="L23" s="299"/>
      <c r="M23" s="296"/>
      <c r="N23" s="300">
        <f t="shared" si="1"/>
        <v>64962.393615451962</v>
      </c>
      <c r="O23" s="301">
        <f t="shared" si="1"/>
        <v>49574.672317138902</v>
      </c>
      <c r="P23" s="291"/>
    </row>
    <row r="24" spans="1:16" x14ac:dyDescent="0.2">
      <c r="A24" s="198" t="s">
        <v>34</v>
      </c>
      <c r="B24" s="293">
        <f>'Mokinių sumažėjimas'!L23</f>
        <v>78042.595567719996</v>
      </c>
      <c r="C24" s="294">
        <f>'Mokinių sumažėjimas'!S23</f>
        <v>58727.175105129762</v>
      </c>
      <c r="D24" s="151"/>
      <c r="E24" s="151"/>
      <c r="F24" s="294"/>
      <c r="G24" s="296"/>
      <c r="H24" s="297">
        <f t="shared" si="0"/>
        <v>78042.595567719996</v>
      </c>
      <c r="I24" s="298">
        <f t="shared" si="0"/>
        <v>58727.175105129762</v>
      </c>
      <c r="J24" s="299"/>
      <c r="K24" s="296"/>
      <c r="L24" s="299"/>
      <c r="M24" s="296"/>
      <c r="N24" s="300">
        <f t="shared" si="1"/>
        <v>78042.595567719996</v>
      </c>
      <c r="O24" s="301">
        <f t="shared" si="1"/>
        <v>58727.175105129762</v>
      </c>
      <c r="P24" s="291"/>
    </row>
    <row r="25" spans="1:16" x14ac:dyDescent="0.2">
      <c r="A25" s="198" t="s">
        <v>35</v>
      </c>
      <c r="B25" s="293">
        <f>'Mokinių sumažėjimas'!L24</f>
        <v>-10377.421068179972</v>
      </c>
      <c r="C25" s="294">
        <f>'Mokinių sumažėjimas'!S24</f>
        <v>-7464.7816016641009</v>
      </c>
      <c r="D25" s="151">
        <f>'MK 4 mėn'!AL30*-1</f>
        <v>25689.287473407119</v>
      </c>
      <c r="E25" s="151">
        <f>'MK 4 mėn'!AM30*-1</f>
        <v>19610.143109471082</v>
      </c>
      <c r="F25" s="294"/>
      <c r="G25" s="296"/>
      <c r="H25" s="297">
        <f t="shared" si="0"/>
        <v>15311.866405227147</v>
      </c>
      <c r="I25" s="298">
        <f t="shared" si="0"/>
        <v>12145.361507806982</v>
      </c>
      <c r="J25" s="299"/>
      <c r="K25" s="296"/>
      <c r="L25" s="299"/>
      <c r="M25" s="296"/>
      <c r="N25" s="300">
        <f t="shared" si="1"/>
        <v>15311.866405227147</v>
      </c>
      <c r="O25" s="301">
        <f t="shared" si="1"/>
        <v>12145.361507806982</v>
      </c>
      <c r="P25" s="291"/>
    </row>
    <row r="26" spans="1:16" x14ac:dyDescent="0.2">
      <c r="A26" s="198" t="s">
        <v>36</v>
      </c>
      <c r="B26" s="293">
        <f>'Mokinių sumažėjimas'!L25</f>
        <v>-27567.439281100029</v>
      </c>
      <c r="C26" s="294">
        <f>'Mokinių sumažėjimas'!S25</f>
        <v>-20328.375672595441</v>
      </c>
      <c r="D26" s="151">
        <f>'MK 4 mėn'!AL31*-1</f>
        <v>7226.8547707444313</v>
      </c>
      <c r="E26" s="151">
        <f>'MK 4 mėn'!AM31*-1</f>
        <v>5516.6830311026188</v>
      </c>
      <c r="F26" s="294"/>
      <c r="G26" s="296"/>
      <c r="H26" s="297">
        <f t="shared" si="0"/>
        <v>-20340.584510355598</v>
      </c>
      <c r="I26" s="298">
        <f t="shared" si="0"/>
        <v>-14811.692641492822</v>
      </c>
      <c r="J26" s="299"/>
      <c r="K26" s="296"/>
      <c r="L26" s="299"/>
      <c r="M26" s="296"/>
      <c r="N26" s="300">
        <f t="shared" si="1"/>
        <v>-20340.584510355598</v>
      </c>
      <c r="O26" s="301">
        <f t="shared" si="1"/>
        <v>-14811.692641492822</v>
      </c>
      <c r="P26" s="291"/>
    </row>
    <row r="27" spans="1:16" x14ac:dyDescent="0.2">
      <c r="A27" s="198" t="s">
        <v>37</v>
      </c>
      <c r="B27" s="293">
        <f>'Mokinių sumažėjimas'!L26</f>
        <v>-62391.367432539962</v>
      </c>
      <c r="C27" s="294">
        <f>'Mokinių sumažėjimas'!S26</f>
        <v>-46034.659482854928</v>
      </c>
      <c r="D27" s="151">
        <f>'MK 4 mėn'!AL32*-1</f>
        <v>10247.675082464282</v>
      </c>
      <c r="E27" s="151">
        <f>'MK 4 mėn'!AM32*-1</f>
        <v>7822.6527347055589</v>
      </c>
      <c r="F27" s="294"/>
      <c r="G27" s="296"/>
      <c r="H27" s="297">
        <f t="shared" si="0"/>
        <v>-52143.692350075682</v>
      </c>
      <c r="I27" s="298">
        <f t="shared" si="0"/>
        <v>-38212.006748149368</v>
      </c>
      <c r="J27" s="299"/>
      <c r="K27" s="296"/>
      <c r="L27" s="299"/>
      <c r="M27" s="296"/>
      <c r="N27" s="300">
        <f t="shared" si="1"/>
        <v>-52143.692350075682</v>
      </c>
      <c r="O27" s="301">
        <f t="shared" si="1"/>
        <v>-38212.006748149368</v>
      </c>
      <c r="P27" s="291"/>
    </row>
    <row r="28" spans="1:16" x14ac:dyDescent="0.2">
      <c r="A28" s="198" t="s">
        <v>38</v>
      </c>
      <c r="B28" s="293">
        <f>'Mokinių sumažėjimas'!L27</f>
        <v>-29581.442416480037</v>
      </c>
      <c r="C28" s="294">
        <f>'Mokinių sumažėjimas'!S27</f>
        <v>-21958.642211053462</v>
      </c>
      <c r="D28" s="151"/>
      <c r="E28" s="151"/>
      <c r="F28" s="294"/>
      <c r="G28" s="296"/>
      <c r="H28" s="297">
        <f t="shared" si="0"/>
        <v>-29581.442416480037</v>
      </c>
      <c r="I28" s="298">
        <f t="shared" si="0"/>
        <v>-21958.642211053462</v>
      </c>
      <c r="J28" s="299"/>
      <c r="K28" s="296"/>
      <c r="L28" s="299"/>
      <c r="M28" s="296"/>
      <c r="N28" s="300">
        <f t="shared" si="1"/>
        <v>-29581.442416480037</v>
      </c>
      <c r="O28" s="301">
        <f t="shared" si="1"/>
        <v>-21958.642211053462</v>
      </c>
      <c r="P28" s="291"/>
    </row>
    <row r="29" spans="1:16" x14ac:dyDescent="0.2">
      <c r="A29" s="198" t="s">
        <v>39</v>
      </c>
      <c r="B29" s="293">
        <f>'Mokinių sumažėjimas'!L28</f>
        <v>-30713.781168839978</v>
      </c>
      <c r="C29" s="294">
        <f>'Mokinių sumažėjimas'!S28</f>
        <v>-22919.970770106855</v>
      </c>
      <c r="D29" s="151"/>
      <c r="E29" s="151"/>
      <c r="F29" s="294"/>
      <c r="G29" s="296"/>
      <c r="H29" s="297">
        <f t="shared" si="0"/>
        <v>-30713.781168839978</v>
      </c>
      <c r="I29" s="298">
        <f t="shared" si="0"/>
        <v>-22919.970770106855</v>
      </c>
      <c r="J29" s="299"/>
      <c r="K29" s="296"/>
      <c r="L29" s="299"/>
      <c r="M29" s="296"/>
      <c r="N29" s="300">
        <f t="shared" si="1"/>
        <v>-30713.781168839978</v>
      </c>
      <c r="O29" s="301">
        <f t="shared" si="1"/>
        <v>-22919.970770106855</v>
      </c>
      <c r="P29" s="291"/>
    </row>
    <row r="30" spans="1:16" x14ac:dyDescent="0.2">
      <c r="A30" s="198" t="s">
        <v>40</v>
      </c>
      <c r="B30" s="293">
        <f>'Mokinių sumažėjimas'!L29</f>
        <v>-18421.610325419995</v>
      </c>
      <c r="C30" s="294">
        <f>'Mokinių sumažėjimas'!S29</f>
        <v>-13670.281752229004</v>
      </c>
      <c r="D30" s="151">
        <f>'MK 4 mėn'!AL35*-1</f>
        <v>31800.17169518612</v>
      </c>
      <c r="E30" s="151">
        <f>'MK 4 mėn'!AM35*-1</f>
        <v>24274.940225332914</v>
      </c>
      <c r="F30" s="294"/>
      <c r="G30" s="296"/>
      <c r="H30" s="297">
        <f t="shared" si="0"/>
        <v>13378.561369766125</v>
      </c>
      <c r="I30" s="298">
        <f t="shared" si="0"/>
        <v>10604.658473103909</v>
      </c>
      <c r="J30" s="299"/>
      <c r="K30" s="296"/>
      <c r="L30" s="299"/>
      <c r="M30" s="296"/>
      <c r="N30" s="300">
        <f t="shared" si="1"/>
        <v>13378.561369766125</v>
      </c>
      <c r="O30" s="301">
        <f t="shared" si="1"/>
        <v>10604.658473103909</v>
      </c>
      <c r="P30" s="291"/>
    </row>
    <row r="31" spans="1:16" x14ac:dyDescent="0.2">
      <c r="A31" s="198" t="s">
        <v>41</v>
      </c>
      <c r="B31" s="293">
        <f>'Mokinių sumažėjimas'!L30</f>
        <v>-4220.7050619200081</v>
      </c>
      <c r="C31" s="294">
        <f>'Mokinių sumažėjimas'!S30</f>
        <v>-3253.4401388702349</v>
      </c>
      <c r="D31" s="151">
        <f>'MK 4 mėn'!AL36*-1</f>
        <v>6265.7242410866638</v>
      </c>
      <c r="E31" s="151">
        <f>'MK 4 mėn'!AM36*-1</f>
        <v>4782.9956038829496</v>
      </c>
      <c r="F31" s="294"/>
      <c r="G31" s="296"/>
      <c r="H31" s="297">
        <f t="shared" si="0"/>
        <v>2045.0191791666557</v>
      </c>
      <c r="I31" s="298">
        <f t="shared" si="0"/>
        <v>1529.5554650127146</v>
      </c>
      <c r="J31" s="299"/>
      <c r="K31" s="296"/>
      <c r="L31" s="299"/>
      <c r="M31" s="296"/>
      <c r="N31" s="300">
        <f t="shared" si="1"/>
        <v>2045.0191791666557</v>
      </c>
      <c r="O31" s="301">
        <f t="shared" si="1"/>
        <v>1529.5554650127146</v>
      </c>
      <c r="P31" s="291"/>
    </row>
    <row r="32" spans="1:16" x14ac:dyDescent="0.2">
      <c r="A32" s="198" t="s">
        <v>42</v>
      </c>
      <c r="B32" s="293">
        <f>'Mokinių sumažėjimas'!L31</f>
        <v>46530.327857899989</v>
      </c>
      <c r="C32" s="294">
        <f>'Mokinių sumažėjimas'!S31</f>
        <v>34537.085120534342</v>
      </c>
      <c r="D32" s="151">
        <f>'MK 4 mėn'!AL37*-1</f>
        <v>23750.716888267667</v>
      </c>
      <c r="E32" s="151">
        <f>'MK 4 mėn'!AM37*-1</f>
        <v>18130.318235318828</v>
      </c>
      <c r="F32" s="294"/>
      <c r="G32" s="296"/>
      <c r="H32" s="297">
        <f t="shared" si="0"/>
        <v>70281.044746167652</v>
      </c>
      <c r="I32" s="298">
        <f t="shared" si="0"/>
        <v>52667.403355853166</v>
      </c>
      <c r="J32" s="299"/>
      <c r="K32" s="296"/>
      <c r="L32" s="299"/>
      <c r="M32" s="296"/>
      <c r="N32" s="300">
        <f t="shared" si="1"/>
        <v>70281.044746167652</v>
      </c>
      <c r="O32" s="301">
        <f t="shared" si="1"/>
        <v>52667.403355853166</v>
      </c>
      <c r="P32" s="291"/>
    </row>
    <row r="33" spans="1:16" x14ac:dyDescent="0.2">
      <c r="A33" s="198" t="s">
        <v>43</v>
      </c>
      <c r="B33" s="293">
        <f>'Mokinių sumažėjimas'!L32</f>
        <v>6527.9049048399884</v>
      </c>
      <c r="C33" s="294">
        <f>'Mokinių sumažėjimas'!S32</f>
        <v>4850.6652250686939</v>
      </c>
      <c r="D33" s="151"/>
      <c r="E33" s="151"/>
      <c r="F33" s="294"/>
      <c r="G33" s="296"/>
      <c r="H33" s="297">
        <f t="shared" si="0"/>
        <v>6527.9049048399884</v>
      </c>
      <c r="I33" s="298">
        <f t="shared" si="0"/>
        <v>4850.6652250686939</v>
      </c>
      <c r="J33" s="299"/>
      <c r="K33" s="296"/>
      <c r="L33" s="299"/>
      <c r="M33" s="296"/>
      <c r="N33" s="300">
        <f t="shared" si="1"/>
        <v>6527.9049048399884</v>
      </c>
      <c r="O33" s="301">
        <f t="shared" si="1"/>
        <v>4850.6652250686939</v>
      </c>
      <c r="P33" s="291"/>
    </row>
    <row r="34" spans="1:16" x14ac:dyDescent="0.2">
      <c r="A34" s="198" t="s">
        <v>122</v>
      </c>
      <c r="B34" s="293">
        <f>'Mokinių sumažėjimas'!L33+'Darželių vaikų  pasikeitimas'!AB33</f>
        <v>-109889.75745698667</v>
      </c>
      <c r="C34" s="294">
        <f>'Mokinių sumažėjimas'!S33+'Darželių vaikų  pasikeitimas'!AI33</f>
        <v>-82251.570364111962</v>
      </c>
      <c r="D34" s="151">
        <f>'MK 4 mėn'!AL39*-1</f>
        <v>18457.205608512901</v>
      </c>
      <c r="E34" s="151">
        <f>'MK 4 mėn'!AM39*-1</f>
        <v>14089.469930162519</v>
      </c>
      <c r="F34" s="294">
        <v>36900</v>
      </c>
      <c r="G34" s="296">
        <v>28167</v>
      </c>
      <c r="H34" s="297">
        <f t="shared" si="0"/>
        <v>-54532.551848473769</v>
      </c>
      <c r="I34" s="298">
        <f t="shared" si="0"/>
        <v>-39995.100433949439</v>
      </c>
      <c r="J34" s="299"/>
      <c r="K34" s="296"/>
      <c r="L34" s="299"/>
      <c r="M34" s="296"/>
      <c r="N34" s="300">
        <f t="shared" si="1"/>
        <v>-54532.551848473769</v>
      </c>
      <c r="O34" s="301">
        <f t="shared" si="1"/>
        <v>-39995.100433949439</v>
      </c>
      <c r="P34" s="291"/>
    </row>
    <row r="35" spans="1:16" x14ac:dyDescent="0.2">
      <c r="A35" s="198" t="s">
        <v>45</v>
      </c>
      <c r="B35" s="293">
        <f>'Mokinių sumažėjimas'!L34+'Darželių vaikų  pasikeitimas'!AB34</f>
        <v>38357.119603780004</v>
      </c>
      <c r="C35" s="294">
        <f>'Mokinių sumažėjimas'!S34</f>
        <v>29255.68017845802</v>
      </c>
      <c r="D35" s="151">
        <f>'MK 4 mėn'!AL40*-1</f>
        <v>11267.239278320756</v>
      </c>
      <c r="E35" s="151">
        <f>'MK 4 mėn'!AM40*-1</f>
        <v>8600.946013985309</v>
      </c>
      <c r="F35" s="294"/>
      <c r="G35" s="296"/>
      <c r="H35" s="297">
        <f t="shared" si="0"/>
        <v>49624.358882100758</v>
      </c>
      <c r="I35" s="298">
        <f t="shared" si="0"/>
        <v>37856.626192443327</v>
      </c>
      <c r="J35" s="299"/>
      <c r="K35" s="296"/>
      <c r="L35" s="299"/>
      <c r="M35" s="296"/>
      <c r="N35" s="300">
        <f t="shared" si="1"/>
        <v>49624.358882100758</v>
      </c>
      <c r="O35" s="301">
        <f t="shared" si="1"/>
        <v>37856.626192443327</v>
      </c>
      <c r="P35" s="291"/>
    </row>
    <row r="36" spans="1:16" x14ac:dyDescent="0.2">
      <c r="A36" s="198" t="s">
        <v>46</v>
      </c>
      <c r="B36" s="293">
        <f>'Mokinių sumažėjimas'!L35+'Darželių vaikų  pasikeitimas'!AB35</f>
        <v>15419.745512406647</v>
      </c>
      <c r="C36" s="294">
        <f>'Mokinių sumažėjimas'!S35+'Darželių vaikų  pasikeitimas'!AI35</f>
        <v>11622.64809344019</v>
      </c>
      <c r="D36" s="151">
        <f>'MK 4 mėn'!AL41*-1</f>
        <v>24361.118713713186</v>
      </c>
      <c r="E36" s="151">
        <f>'MK 4 mėn'!AM41*-1</f>
        <v>18596.273827261972</v>
      </c>
      <c r="F36" s="294"/>
      <c r="G36" s="296"/>
      <c r="H36" s="297">
        <f t="shared" si="0"/>
        <v>39780.864226119833</v>
      </c>
      <c r="I36" s="298">
        <f t="shared" si="0"/>
        <v>30218.92192070216</v>
      </c>
      <c r="J36" s="299"/>
      <c r="K36" s="296"/>
      <c r="L36" s="299"/>
      <c r="M36" s="296"/>
      <c r="N36" s="300">
        <f t="shared" si="1"/>
        <v>39780.864226119833</v>
      </c>
      <c r="O36" s="301">
        <f t="shared" si="1"/>
        <v>30218.92192070216</v>
      </c>
      <c r="P36" s="291"/>
    </row>
    <row r="37" spans="1:16" x14ac:dyDescent="0.2">
      <c r="A37" s="198" t="s">
        <v>47</v>
      </c>
      <c r="B37" s="293">
        <f>'Mokinių sumažėjimas'!L36+'Darželių vaikų  pasikeitimas'!AB36</f>
        <v>5290.6602204666578</v>
      </c>
      <c r="C37" s="294">
        <f>'Mokinių sumažėjimas'!S36+'Darželių vaikų  pasikeitimas'!AI36</f>
        <v>3656.4447789821807</v>
      </c>
      <c r="D37" s="151">
        <f>'MK 4 mėn'!AL42*-1</f>
        <v>6854.7988309949651</v>
      </c>
      <c r="E37" s="151">
        <f>'MK 4 mėn'!AM42*-1</f>
        <v>5232.6708633549351</v>
      </c>
      <c r="F37" s="294"/>
      <c r="G37" s="296"/>
      <c r="H37" s="297">
        <f t="shared" si="0"/>
        <v>12145.459051461623</v>
      </c>
      <c r="I37" s="298">
        <f t="shared" si="0"/>
        <v>8889.1156423371158</v>
      </c>
      <c r="J37" s="299"/>
      <c r="K37" s="296"/>
      <c r="L37" s="299"/>
      <c r="M37" s="296"/>
      <c r="N37" s="300">
        <f t="shared" si="1"/>
        <v>12145.459051461623</v>
      </c>
      <c r="O37" s="301">
        <f t="shared" si="1"/>
        <v>8889.1156423371158</v>
      </c>
      <c r="P37" s="291"/>
    </row>
    <row r="38" spans="1:16" x14ac:dyDescent="0.2">
      <c r="A38" s="198" t="s">
        <v>48</v>
      </c>
      <c r="B38" s="293">
        <f>'Mokinių sumažėjimas'!L37</f>
        <v>-11125.306026701997</v>
      </c>
      <c r="C38" s="294">
        <f>'Mokinių sumažėjimas'!S37</f>
        <v>-8108.8670715282424</v>
      </c>
      <c r="D38" s="151">
        <f>'MK 4 mėn'!AL43*-1</f>
        <v>14243.673992142532</v>
      </c>
      <c r="E38" s="151">
        <f>'MK 4 mėn'!AM43*-1</f>
        <v>10873.033581788191</v>
      </c>
      <c r="F38" s="294"/>
      <c r="G38" s="296"/>
      <c r="H38" s="297">
        <f t="shared" si="0"/>
        <v>3118.367965440535</v>
      </c>
      <c r="I38" s="298">
        <f t="shared" si="0"/>
        <v>2764.1665102599491</v>
      </c>
      <c r="J38" s="299"/>
      <c r="K38" s="296"/>
      <c r="L38" s="299"/>
      <c r="M38" s="296"/>
      <c r="N38" s="300">
        <f t="shared" si="1"/>
        <v>3118.367965440535</v>
      </c>
      <c r="O38" s="301">
        <f t="shared" si="1"/>
        <v>2764.1665102599491</v>
      </c>
      <c r="P38" s="291"/>
    </row>
    <row r="39" spans="1:16" x14ac:dyDescent="0.2">
      <c r="A39" s="198" t="s">
        <v>49</v>
      </c>
      <c r="B39" s="293">
        <f>'Mokinių sumažėjimas'!L38</f>
        <v>-4288.1600101279892</v>
      </c>
      <c r="C39" s="294">
        <f>'Mokinių sumažėjimas'!S38</f>
        <v>-3049.1234947541902</v>
      </c>
      <c r="D39" s="151">
        <f>'MK 4 mėn'!AL44*-1</f>
        <v>17623.033409147978</v>
      </c>
      <c r="E39" s="151">
        <f>'MK 4 mėn'!AM44*-1</f>
        <v>13452.697258891585</v>
      </c>
      <c r="F39" s="294"/>
      <c r="G39" s="296"/>
      <c r="H39" s="297">
        <f t="shared" si="0"/>
        <v>13334.873399019989</v>
      </c>
      <c r="I39" s="298">
        <f t="shared" si="0"/>
        <v>10403.573764137394</v>
      </c>
      <c r="J39" s="299"/>
      <c r="K39" s="296"/>
      <c r="L39" s="299"/>
      <c r="M39" s="296"/>
      <c r="N39" s="300">
        <f t="shared" si="1"/>
        <v>13334.873399019989</v>
      </c>
      <c r="O39" s="301">
        <f t="shared" si="1"/>
        <v>10403.573764137394</v>
      </c>
      <c r="P39" s="291"/>
    </row>
    <row r="40" spans="1:16" x14ac:dyDescent="0.2">
      <c r="A40" s="198" t="s">
        <v>50</v>
      </c>
      <c r="B40" s="293">
        <f>'Mokinių sumažėjimas'!M42+'Darželių vaikų  pasikeitimas'!AC41</f>
        <v>-1369.5063480000008</v>
      </c>
      <c r="C40" s="294">
        <f>B40/1.31</f>
        <v>-1045.4246931297716</v>
      </c>
      <c r="D40" s="151">
        <f>'MK 4 mėn'!AL45*-1</f>
        <v>10218.518694500524</v>
      </c>
      <c r="E40" s="151">
        <f>'MK 4 mėn'!AM45*-1</f>
        <v>7800.3959500004003</v>
      </c>
      <c r="F40" s="294"/>
      <c r="G40" s="296"/>
      <c r="H40" s="297">
        <f t="shared" ref="H40:I46" si="2">F40+D40+B40</f>
        <v>8849.0123465005236</v>
      </c>
      <c r="I40" s="298">
        <f t="shared" si="2"/>
        <v>6754.9712568706291</v>
      </c>
      <c r="J40" s="299"/>
      <c r="K40" s="296"/>
      <c r="L40" s="299"/>
      <c r="M40" s="296"/>
      <c r="N40" s="300">
        <f t="shared" si="1"/>
        <v>8849.0123465005236</v>
      </c>
      <c r="O40" s="301">
        <f t="shared" si="1"/>
        <v>6754.9712568706291</v>
      </c>
      <c r="P40" s="291"/>
    </row>
    <row r="41" spans="1:16" x14ac:dyDescent="0.2">
      <c r="A41" s="213" t="s">
        <v>109</v>
      </c>
      <c r="B41" s="302">
        <f>'Mokinių sumažėjimas'!R40</f>
        <v>-3497</v>
      </c>
      <c r="C41" s="303">
        <f>B41/1.31</f>
        <v>-2669.4656488549617</v>
      </c>
      <c r="D41" s="157"/>
      <c r="E41" s="157"/>
      <c r="F41" s="303"/>
      <c r="G41" s="304"/>
      <c r="H41" s="305">
        <f t="shared" si="2"/>
        <v>-3497</v>
      </c>
      <c r="I41" s="306">
        <f t="shared" si="2"/>
        <v>-2669.4656488549617</v>
      </c>
      <c r="J41" s="307"/>
      <c r="K41" s="304"/>
      <c r="L41" s="307"/>
      <c r="M41" s="304"/>
      <c r="N41" s="308">
        <f t="shared" si="1"/>
        <v>-3497</v>
      </c>
      <c r="O41" s="309">
        <f t="shared" si="1"/>
        <v>-2669.4656488549617</v>
      </c>
      <c r="P41" s="291"/>
    </row>
    <row r="42" spans="1:16" x14ac:dyDescent="0.2">
      <c r="A42" s="213" t="s">
        <v>71</v>
      </c>
      <c r="B42" s="302">
        <f>'Mokinių sumažėjimas'!R41</f>
        <v>-1883</v>
      </c>
      <c r="C42" s="303">
        <f>B42/1.31</f>
        <v>-1437.4045801526718</v>
      </c>
      <c r="D42" s="157"/>
      <c r="E42" s="157"/>
      <c r="F42" s="303"/>
      <c r="G42" s="304"/>
      <c r="H42" s="305">
        <f t="shared" si="2"/>
        <v>-1883</v>
      </c>
      <c r="I42" s="306">
        <f t="shared" si="2"/>
        <v>-1437.4045801526718</v>
      </c>
      <c r="J42" s="307"/>
      <c r="K42" s="304"/>
      <c r="L42" s="307"/>
      <c r="M42" s="304"/>
      <c r="N42" s="308">
        <f t="shared" si="1"/>
        <v>-1883</v>
      </c>
      <c r="O42" s="309">
        <f t="shared" si="1"/>
        <v>-1437.4045801526718</v>
      </c>
      <c r="P42" s="291"/>
    </row>
    <row r="43" spans="1:16" x14ac:dyDescent="0.2">
      <c r="A43" s="213" t="s">
        <v>110</v>
      </c>
      <c r="B43" s="302">
        <f>'Mokinių sumažėjimas'!N42</f>
        <v>-519.16999999999996</v>
      </c>
      <c r="C43" s="303">
        <f>B43/1.31</f>
        <v>-396.3129770992366</v>
      </c>
      <c r="D43" s="157"/>
      <c r="E43" s="157"/>
      <c r="F43" s="303"/>
      <c r="G43" s="304"/>
      <c r="H43" s="305">
        <f t="shared" si="2"/>
        <v>-519.16999999999996</v>
      </c>
      <c r="I43" s="306">
        <f t="shared" si="2"/>
        <v>-396.3129770992366</v>
      </c>
      <c r="J43" s="307"/>
      <c r="K43" s="304"/>
      <c r="L43" s="307"/>
      <c r="M43" s="304"/>
      <c r="N43" s="308">
        <f t="shared" si="1"/>
        <v>-519.16999999999996</v>
      </c>
      <c r="O43" s="309">
        <f t="shared" si="1"/>
        <v>-396.3129770992366</v>
      </c>
      <c r="P43" s="291"/>
    </row>
    <row r="44" spans="1:16" x14ac:dyDescent="0.2">
      <c r="A44" s="213" t="s">
        <v>111</v>
      </c>
      <c r="B44" s="302">
        <f>'Mokinių sumažėjimas'!O42</f>
        <v>-341.63000000000005</v>
      </c>
      <c r="C44" s="303"/>
      <c r="D44" s="157"/>
      <c r="E44" s="157"/>
      <c r="F44" s="303"/>
      <c r="G44" s="304"/>
      <c r="H44" s="305">
        <f t="shared" si="2"/>
        <v>-341.63000000000005</v>
      </c>
      <c r="I44" s="306">
        <f t="shared" si="2"/>
        <v>0</v>
      </c>
      <c r="J44" s="307"/>
      <c r="K44" s="304"/>
      <c r="L44" s="307"/>
      <c r="M44" s="304"/>
      <c r="N44" s="308">
        <f t="shared" si="1"/>
        <v>-341.63000000000005</v>
      </c>
      <c r="O44" s="309">
        <f t="shared" si="1"/>
        <v>0</v>
      </c>
      <c r="P44" s="291"/>
    </row>
    <row r="45" spans="1:16" x14ac:dyDescent="0.2">
      <c r="A45" s="310" t="s">
        <v>119</v>
      </c>
      <c r="B45" s="311">
        <f>'Mokinių sumažėjimas'!P42</f>
        <v>-341.63000000000005</v>
      </c>
      <c r="C45" s="312"/>
      <c r="D45" s="425"/>
      <c r="E45" s="425"/>
      <c r="F45" s="312"/>
      <c r="G45" s="281"/>
      <c r="H45" s="313">
        <f t="shared" si="2"/>
        <v>-341.63000000000005</v>
      </c>
      <c r="I45" s="314">
        <f t="shared" si="2"/>
        <v>0</v>
      </c>
      <c r="J45" s="315"/>
      <c r="K45" s="281"/>
      <c r="L45" s="315"/>
      <c r="M45" s="281"/>
      <c r="N45" s="316">
        <f t="shared" si="1"/>
        <v>-341.63000000000005</v>
      </c>
      <c r="O45" s="280">
        <f t="shared" si="1"/>
        <v>0</v>
      </c>
      <c r="P45" s="317"/>
    </row>
    <row r="46" spans="1:16" ht="12.75" thickBot="1" x14ac:dyDescent="0.25">
      <c r="A46" s="310" t="s">
        <v>107</v>
      </c>
      <c r="B46" s="311">
        <v>-2595</v>
      </c>
      <c r="C46" s="312">
        <f>B46/1.31</f>
        <v>-1980.916030534351</v>
      </c>
      <c r="D46" s="312"/>
      <c r="E46" s="312"/>
      <c r="F46" s="312"/>
      <c r="G46" s="281"/>
      <c r="H46" s="313">
        <f t="shared" si="2"/>
        <v>-2595</v>
      </c>
      <c r="I46" s="314">
        <f t="shared" si="2"/>
        <v>-1980.916030534351</v>
      </c>
      <c r="J46" s="315"/>
      <c r="K46" s="281"/>
      <c r="L46" s="315"/>
      <c r="M46" s="281"/>
      <c r="N46" s="316">
        <f t="shared" si="1"/>
        <v>-2595</v>
      </c>
      <c r="O46" s="280">
        <f t="shared" si="1"/>
        <v>-1980.916030534351</v>
      </c>
      <c r="P46" s="317"/>
    </row>
    <row r="47" spans="1:16" ht="12.75" thickBot="1" x14ac:dyDescent="0.25">
      <c r="A47" s="165" t="s">
        <v>8</v>
      </c>
      <c r="B47" s="338">
        <f t="shared" ref="B47:I47" si="3">SUM(B7:B46)</f>
        <v>-236000.25592373876</v>
      </c>
      <c r="C47" s="319">
        <f t="shared" si="3"/>
        <v>-171824.87753873193</v>
      </c>
      <c r="D47" s="319">
        <f t="shared" si="3"/>
        <v>257891.99999999997</v>
      </c>
      <c r="E47" s="319">
        <f t="shared" si="3"/>
        <v>196864.12213740454</v>
      </c>
      <c r="F47" s="319">
        <f t="shared" si="3"/>
        <v>36900</v>
      </c>
      <c r="G47" s="320">
        <f t="shared" si="3"/>
        <v>28167</v>
      </c>
      <c r="H47" s="321">
        <f t="shared" si="3"/>
        <v>58791.744076261151</v>
      </c>
      <c r="I47" s="322">
        <f t="shared" si="3"/>
        <v>53206.244598672645</v>
      </c>
      <c r="J47" s="318"/>
      <c r="K47" s="320"/>
      <c r="L47" s="318"/>
      <c r="M47" s="320"/>
      <c r="N47" s="323">
        <f t="shared" si="1"/>
        <v>58791.744076261151</v>
      </c>
      <c r="O47" s="324">
        <f t="shared" si="1"/>
        <v>53206.244598672645</v>
      </c>
      <c r="P47" s="291"/>
    </row>
    <row r="48" spans="1:16" x14ac:dyDescent="0.2">
      <c r="A48" s="260"/>
      <c r="B48" s="325"/>
      <c r="C48" s="325"/>
      <c r="D48" s="325"/>
      <c r="E48" s="325"/>
      <c r="F48" s="325">
        <f>F47+D47</f>
        <v>294792</v>
      </c>
      <c r="G48" s="325">
        <f>G47+E47</f>
        <v>225031.12213740454</v>
      </c>
      <c r="H48" s="325"/>
      <c r="I48" s="325"/>
      <c r="J48" s="291"/>
      <c r="K48" s="291"/>
      <c r="L48" s="291"/>
      <c r="M48" s="291"/>
      <c r="N48" s="326"/>
      <c r="O48" s="326">
        <f t="shared" ref="O48" si="4">M48+K48+I48</f>
        <v>0</v>
      </c>
      <c r="P48" s="291"/>
    </row>
    <row r="49" spans="1:16" x14ac:dyDescent="0.2">
      <c r="A49" s="260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326"/>
      <c r="O49" s="326"/>
      <c r="P49" s="291"/>
    </row>
    <row r="50" spans="1:16" ht="15.75" customHeight="1" thickBot="1" x14ac:dyDescent="0.25">
      <c r="A50" s="566" t="s">
        <v>114</v>
      </c>
      <c r="B50" s="566"/>
      <c r="C50" s="566"/>
      <c r="D50" s="566"/>
      <c r="E50" s="291"/>
      <c r="F50" s="291"/>
      <c r="G50" s="291"/>
      <c r="H50" s="291"/>
      <c r="I50" s="291"/>
      <c r="J50" s="291"/>
      <c r="K50" s="291"/>
      <c r="L50" s="291"/>
      <c r="M50" s="291"/>
      <c r="N50" s="326"/>
      <c r="O50" s="326"/>
      <c r="P50" s="291"/>
    </row>
    <row r="51" spans="1:16" x14ac:dyDescent="0.2">
      <c r="A51" s="573"/>
      <c r="B51" s="542" t="s">
        <v>115</v>
      </c>
      <c r="C51" s="576" t="s">
        <v>64</v>
      </c>
      <c r="D51" s="578" t="s">
        <v>8</v>
      </c>
      <c r="E51" s="291"/>
      <c r="F51" s="291"/>
      <c r="G51" s="291"/>
      <c r="H51" s="291"/>
      <c r="I51" s="291"/>
      <c r="J51" s="291"/>
      <c r="K51" s="291"/>
      <c r="L51" s="291"/>
      <c r="M51" s="291"/>
      <c r="N51" s="326"/>
      <c r="O51" s="326"/>
      <c r="P51" s="291"/>
    </row>
    <row r="52" spans="1:16" ht="12.75" thickBot="1" x14ac:dyDescent="0.25">
      <c r="A52" s="574"/>
      <c r="B52" s="575"/>
      <c r="C52" s="577"/>
      <c r="D52" s="579"/>
      <c r="E52" s="291"/>
      <c r="F52" s="291"/>
      <c r="G52" s="291"/>
      <c r="H52" s="291"/>
      <c r="I52" s="291"/>
      <c r="J52" s="291"/>
      <c r="K52" s="291"/>
      <c r="L52" s="291"/>
      <c r="M52" s="291"/>
      <c r="N52" s="326"/>
      <c r="O52" s="326"/>
      <c r="P52" s="291"/>
    </row>
    <row r="53" spans="1:16" x14ac:dyDescent="0.2">
      <c r="A53" s="327" t="s">
        <v>118</v>
      </c>
      <c r="B53" s="288">
        <v>217900</v>
      </c>
      <c r="C53" s="285">
        <v>67500</v>
      </c>
      <c r="D53" s="328">
        <v>285400</v>
      </c>
      <c r="E53" s="291"/>
      <c r="F53" s="291"/>
      <c r="G53" s="291"/>
      <c r="H53" s="291"/>
      <c r="I53" s="291"/>
      <c r="J53" s="291"/>
      <c r="K53" s="291"/>
      <c r="L53" s="291"/>
      <c r="M53" s="291"/>
      <c r="N53" s="326"/>
      <c r="O53" s="326"/>
      <c r="P53" s="291"/>
    </row>
    <row r="54" spans="1:16" x14ac:dyDescent="0.2">
      <c r="A54" s="330" t="s">
        <v>121</v>
      </c>
      <c r="B54" s="401">
        <f>B46/1.31</f>
        <v>-1980.916030534351</v>
      </c>
      <c r="C54" s="402">
        <f>B54*0.31</f>
        <v>-614.08396946564881</v>
      </c>
      <c r="D54" s="331">
        <f>SUM(B54:C54)</f>
        <v>-2595</v>
      </c>
      <c r="E54" s="317"/>
      <c r="F54" s="317"/>
      <c r="G54" s="291"/>
      <c r="H54" s="291"/>
      <c r="I54" s="291"/>
      <c r="J54" s="291"/>
      <c r="K54" s="291"/>
      <c r="L54" s="291"/>
      <c r="M54" s="291"/>
      <c r="N54" s="326"/>
      <c r="O54" s="326"/>
      <c r="P54" s="291"/>
    </row>
    <row r="55" spans="1:16" s="272" customFormat="1" ht="36" x14ac:dyDescent="0.25">
      <c r="A55" s="330" t="s">
        <v>116</v>
      </c>
      <c r="B55" s="401">
        <v>-261</v>
      </c>
      <c r="C55" s="402">
        <v>-81</v>
      </c>
      <c r="D55" s="331">
        <f>SUM(B55:C55)</f>
        <v>-342</v>
      </c>
      <c r="E55" s="317"/>
      <c r="F55" s="317"/>
      <c r="G55" s="317"/>
      <c r="H55" s="317"/>
      <c r="I55" s="317"/>
      <c r="J55" s="317"/>
      <c r="K55" s="317"/>
      <c r="L55" s="317"/>
      <c r="M55" s="317"/>
      <c r="N55" s="332"/>
      <c r="O55" s="332"/>
      <c r="P55" s="317"/>
    </row>
    <row r="56" spans="1:16" x14ac:dyDescent="0.2">
      <c r="A56" s="198" t="s">
        <v>110</v>
      </c>
      <c r="B56" s="299">
        <v>665</v>
      </c>
      <c r="C56" s="296">
        <v>206</v>
      </c>
      <c r="D56" s="329">
        <f>SUM(B56:C56)</f>
        <v>871</v>
      </c>
      <c r="E56" s="571" t="s">
        <v>134</v>
      </c>
      <c r="F56" s="572"/>
      <c r="G56" s="572"/>
      <c r="H56" s="572"/>
      <c r="I56" s="572"/>
      <c r="J56" s="291"/>
      <c r="K56" s="291"/>
      <c r="L56" s="291"/>
      <c r="M56" s="291"/>
      <c r="N56" s="326"/>
      <c r="O56" s="326"/>
      <c r="P56" s="291"/>
    </row>
    <row r="57" spans="1:16" x14ac:dyDescent="0.2">
      <c r="A57" s="198" t="s">
        <v>111</v>
      </c>
      <c r="B57" s="299">
        <v>350</v>
      </c>
      <c r="C57" s="296">
        <v>108</v>
      </c>
      <c r="D57" s="329">
        <f>SUM(B57:C57)</f>
        <v>458</v>
      </c>
      <c r="E57" s="571" t="s">
        <v>136</v>
      </c>
      <c r="F57" s="572"/>
      <c r="G57" s="572"/>
      <c r="H57" s="572"/>
      <c r="I57" s="572"/>
      <c r="J57" s="291"/>
      <c r="K57" s="291"/>
      <c r="L57" s="291"/>
      <c r="M57" s="291"/>
      <c r="N57" s="326"/>
      <c r="O57" s="326"/>
      <c r="P57" s="291"/>
    </row>
    <row r="58" spans="1:16" ht="12.75" thickBot="1" x14ac:dyDescent="0.25">
      <c r="A58" s="333" t="s">
        <v>117</v>
      </c>
      <c r="B58" s="334">
        <v>8397</v>
      </c>
      <c r="C58" s="335">
        <v>2603</v>
      </c>
      <c r="D58" s="336">
        <f>SUM(B58:C58)</f>
        <v>11000</v>
      </c>
      <c r="E58" s="571" t="s">
        <v>120</v>
      </c>
      <c r="F58" s="572"/>
      <c r="G58" s="572"/>
      <c r="H58" s="572"/>
      <c r="I58" s="572"/>
      <c r="J58" s="291"/>
      <c r="K58" s="291"/>
      <c r="L58" s="291"/>
      <c r="M58" s="291"/>
      <c r="N58" s="326"/>
      <c r="O58" s="326"/>
      <c r="P58" s="291"/>
    </row>
    <row r="59" spans="1:16" ht="12.75" thickBot="1" x14ac:dyDescent="0.25">
      <c r="A59" s="337" t="s">
        <v>8</v>
      </c>
      <c r="B59" s="403">
        <f>SUM(B53:B58)</f>
        <v>225070.08396946566</v>
      </c>
      <c r="C59" s="404">
        <f>SUM(C53:C58)</f>
        <v>69721.916030534354</v>
      </c>
      <c r="D59" s="428">
        <f>SUM(D53:D58)</f>
        <v>294792</v>
      </c>
      <c r="E59" s="291"/>
      <c r="F59" s="291"/>
      <c r="G59" s="291"/>
      <c r="H59" s="291"/>
      <c r="I59" s="291"/>
      <c r="J59" s="291"/>
      <c r="K59" s="291"/>
      <c r="L59" s="291"/>
      <c r="M59" s="291"/>
      <c r="N59" s="326"/>
      <c r="O59" s="326"/>
      <c r="P59" s="291"/>
    </row>
    <row r="60" spans="1:16" x14ac:dyDescent="0.2">
      <c r="A60" s="260"/>
      <c r="B60" s="325"/>
      <c r="C60" s="325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326"/>
      <c r="O60" s="326"/>
      <c r="P60" s="291"/>
    </row>
    <row r="61" spans="1:16" x14ac:dyDescent="0.2">
      <c r="A61" s="260"/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326"/>
      <c r="O61" s="326"/>
      <c r="P61" s="291"/>
    </row>
    <row r="62" spans="1:16" x14ac:dyDescent="0.2">
      <c r="A62" s="264"/>
      <c r="B62" s="291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326"/>
      <c r="O62" s="326"/>
      <c r="P62" s="291"/>
    </row>
    <row r="63" spans="1:16" x14ac:dyDescent="0.2">
      <c r="A63" s="264"/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</row>
    <row r="64" spans="1:16" x14ac:dyDescent="0.2">
      <c r="A64" s="264"/>
      <c r="B64" s="291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</row>
    <row r="65" spans="1:1" x14ac:dyDescent="0.2">
      <c r="A65" s="264"/>
    </row>
    <row r="66" spans="1:1" x14ac:dyDescent="0.2">
      <c r="A66" s="264"/>
    </row>
    <row r="67" spans="1:1" x14ac:dyDescent="0.2">
      <c r="A67" s="264"/>
    </row>
    <row r="68" spans="1:1" x14ac:dyDescent="0.2">
      <c r="A68" s="264"/>
    </row>
  </sheetData>
  <mergeCells count="27">
    <mergeCell ref="E57:I57"/>
    <mergeCell ref="E56:I56"/>
    <mergeCell ref="E58:I58"/>
    <mergeCell ref="A51:A52"/>
    <mergeCell ref="B51:B52"/>
    <mergeCell ref="C51:C52"/>
    <mergeCell ref="D51:D52"/>
    <mergeCell ref="A50:D50"/>
    <mergeCell ref="A1:I1"/>
    <mergeCell ref="A2:A6"/>
    <mergeCell ref="B2:I2"/>
    <mergeCell ref="J2:K2"/>
    <mergeCell ref="N5:N6"/>
    <mergeCell ref="J3:K4"/>
    <mergeCell ref="L3:M4"/>
    <mergeCell ref="B5:B6"/>
    <mergeCell ref="D5:D6"/>
    <mergeCell ref="F5:F6"/>
    <mergeCell ref="H5:H6"/>
    <mergeCell ref="J5:J6"/>
    <mergeCell ref="L5:L6"/>
    <mergeCell ref="N2:O4"/>
    <mergeCell ref="L2:M2"/>
    <mergeCell ref="B3:C4"/>
    <mergeCell ref="D3:E4"/>
    <mergeCell ref="F3:G4"/>
    <mergeCell ref="H3:I4"/>
  </mergeCells>
  <pageMargins left="0.31496062992125984" right="0.35433070866141736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MOKINIŲ Skaičius</vt:lpstr>
      <vt:lpstr>Mokinių sumažėjimas</vt:lpstr>
      <vt:lpstr>Darželių vaikų  pasikeitimas</vt:lpstr>
      <vt:lpstr>MK 4 mėn</vt:lpstr>
      <vt:lpstr>SUVESTINĖ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2012-10-24T12:09:57Z</dcterms:modified>
</cp:coreProperties>
</file>