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6135" windowWidth="15480" windowHeight="6165" tabRatio="888"/>
  </bookViews>
  <sheets>
    <sheet name="-1" sheetId="28" r:id="rId1"/>
    <sheet name="-2" sheetId="30" r:id="rId2"/>
    <sheet name="-1b" sheetId="31" r:id="rId3"/>
  </sheets>
  <definedNames>
    <definedName name="_xlnm.Print_Area" localSheetId="0">'-1'!$A$1:$X$88</definedName>
    <definedName name="_xlnm.Print_Area" localSheetId="1">'-2'!$A$1:$I$37</definedName>
    <definedName name="_xlnm.Print_Titles" localSheetId="0">'-1'!$A:$W,'-1'!$6:$9</definedName>
  </definedNames>
  <calcPr calcId="145621"/>
</workbook>
</file>

<file path=xl/calcChain.xml><?xml version="1.0" encoding="utf-8"?>
<calcChain xmlns="http://schemas.openxmlformats.org/spreadsheetml/2006/main">
  <c r="W70" i="28" l="1"/>
  <c r="V70" i="28"/>
  <c r="U70" i="28"/>
  <c r="S70" i="28"/>
  <c r="R70" i="28"/>
  <c r="Q70" i="28"/>
  <c r="O70" i="28"/>
  <c r="N70" i="28"/>
  <c r="M70" i="28"/>
  <c r="K70" i="28"/>
  <c r="J70" i="28"/>
  <c r="I70" i="28"/>
  <c r="T69" i="28"/>
  <c r="T70" i="28" s="1"/>
  <c r="P69" i="28"/>
  <c r="P70" i="28" s="1"/>
  <c r="L69" i="28"/>
  <c r="L70" i="28" s="1"/>
  <c r="H69" i="28"/>
  <c r="H70" i="28" s="1"/>
  <c r="T65" i="28"/>
  <c r="P65" i="28"/>
  <c r="L65" i="28"/>
  <c r="I67" i="28"/>
  <c r="J67" i="28"/>
  <c r="K67" i="28"/>
  <c r="M67" i="28"/>
  <c r="N67" i="28"/>
  <c r="O67" i="28"/>
  <c r="Q67" i="28"/>
  <c r="R67" i="28"/>
  <c r="S67" i="28"/>
  <c r="U67" i="28"/>
  <c r="V67" i="28"/>
  <c r="W67" i="28"/>
  <c r="H65" i="28"/>
  <c r="G17" i="30"/>
  <c r="H17" i="30"/>
  <c r="I17" i="30"/>
  <c r="F17" i="30"/>
  <c r="F7" i="30" s="1"/>
  <c r="H11" i="30"/>
  <c r="H7" i="30" s="1"/>
  <c r="I11" i="30"/>
  <c r="G11" i="30"/>
  <c r="G7" i="30" s="1"/>
  <c r="I60" i="28"/>
  <c r="J60" i="28"/>
  <c r="K60" i="28"/>
  <c r="M60" i="28"/>
  <c r="N60" i="28"/>
  <c r="O60" i="28"/>
  <c r="Q60" i="28"/>
  <c r="R60" i="28"/>
  <c r="S60" i="28"/>
  <c r="U60" i="28"/>
  <c r="V60" i="28"/>
  <c r="W60" i="28"/>
  <c r="T57" i="28"/>
  <c r="P57" i="28"/>
  <c r="L57" i="28"/>
  <c r="H57" i="28"/>
  <c r="T58" i="28"/>
  <c r="P58" i="28"/>
  <c r="L58" i="28"/>
  <c r="H58" i="28"/>
  <c r="W38" i="28"/>
  <c r="V38" i="28"/>
  <c r="U38" i="28"/>
  <c r="S38" i="28"/>
  <c r="R38" i="28"/>
  <c r="Q38" i="28"/>
  <c r="O38" i="28"/>
  <c r="N38" i="28"/>
  <c r="M38" i="28"/>
  <c r="K38" i="28"/>
  <c r="J38" i="28"/>
  <c r="I38" i="28"/>
  <c r="T37" i="28"/>
  <c r="T38" i="28" s="1"/>
  <c r="P37" i="28"/>
  <c r="P38" i="28" s="1"/>
  <c r="L37" i="28"/>
  <c r="L38" i="28" s="1"/>
  <c r="H37" i="28"/>
  <c r="H38" i="28" s="1"/>
  <c r="W35" i="28"/>
  <c r="V35" i="28"/>
  <c r="U35" i="28"/>
  <c r="S35" i="28"/>
  <c r="R35" i="28"/>
  <c r="Q35" i="28"/>
  <c r="O35" i="28"/>
  <c r="N35" i="28"/>
  <c r="M35" i="28"/>
  <c r="K35" i="28"/>
  <c r="J35" i="28"/>
  <c r="I35" i="28"/>
  <c r="T34" i="28"/>
  <c r="T35" i="28" s="1"/>
  <c r="P34" i="28"/>
  <c r="P35" i="28" s="1"/>
  <c r="L34" i="28"/>
  <c r="L35" i="28" s="1"/>
  <c r="H34" i="28"/>
  <c r="H35" i="28" s="1"/>
  <c r="W32" i="28"/>
  <c r="V32" i="28"/>
  <c r="U32" i="28"/>
  <c r="S32" i="28"/>
  <c r="R32" i="28"/>
  <c r="Q32" i="28"/>
  <c r="O32" i="28"/>
  <c r="N32" i="28"/>
  <c r="M32" i="28"/>
  <c r="K32" i="28"/>
  <c r="J32" i="28"/>
  <c r="I32" i="28"/>
  <c r="T31" i="28"/>
  <c r="T32" i="28" s="1"/>
  <c r="P31" i="28"/>
  <c r="P32" i="28" s="1"/>
  <c r="L31" i="28"/>
  <c r="L32" i="28" s="1"/>
  <c r="H31" i="28"/>
  <c r="H32" i="28" s="1"/>
  <c r="I7" i="30" l="1"/>
  <c r="I55" i="28"/>
  <c r="I63" i="28"/>
  <c r="J55" i="28"/>
  <c r="J63" i="28"/>
  <c r="K55" i="28"/>
  <c r="K63" i="28"/>
  <c r="L54" i="28"/>
  <c r="L55" i="28" s="1"/>
  <c r="L71" i="28" s="1"/>
  <c r="L59" i="28"/>
  <c r="L60" i="28" s="1"/>
  <c r="L62" i="28"/>
  <c r="L63" i="28" s="1"/>
  <c r="L66" i="28"/>
  <c r="L67" i="28" s="1"/>
  <c r="M55" i="28"/>
  <c r="M63" i="28"/>
  <c r="N55" i="28"/>
  <c r="N63" i="28"/>
  <c r="O55" i="28"/>
  <c r="O71" i="28" s="1"/>
  <c r="O63" i="28"/>
  <c r="P54" i="28"/>
  <c r="P55" i="28" s="1"/>
  <c r="P71" i="28" s="1"/>
  <c r="P59" i="28"/>
  <c r="P60" i="28" s="1"/>
  <c r="P62" i="28"/>
  <c r="P63" i="28" s="1"/>
  <c r="P66" i="28"/>
  <c r="P67" i="28" s="1"/>
  <c r="Q55" i="28"/>
  <c r="Q63" i="28"/>
  <c r="R55" i="28"/>
  <c r="R63" i="28"/>
  <c r="S55" i="28"/>
  <c r="S63" i="28"/>
  <c r="T54" i="28"/>
  <c r="T55" i="28" s="1"/>
  <c r="T71" i="28" s="1"/>
  <c r="T59" i="28"/>
  <c r="T60" i="28" s="1"/>
  <c r="T62" i="28"/>
  <c r="T63" i="28" s="1"/>
  <c r="T66" i="28"/>
  <c r="T67" i="28" s="1"/>
  <c r="U55" i="28"/>
  <c r="U63" i="28"/>
  <c r="V55" i="28"/>
  <c r="V63" i="28"/>
  <c r="W55" i="28"/>
  <c r="W71" i="28" s="1"/>
  <c r="W63" i="28"/>
  <c r="H54" i="28"/>
  <c r="H55" i="28" s="1"/>
  <c r="H59" i="28"/>
  <c r="H60" i="28" s="1"/>
  <c r="H62" i="28"/>
  <c r="H63" i="28" s="1"/>
  <c r="H66" i="28"/>
  <c r="H67" i="28" s="1"/>
  <c r="L86" i="28"/>
  <c r="H86" i="28"/>
  <c r="T86" i="28"/>
  <c r="P86" i="28"/>
  <c r="I87" i="28"/>
  <c r="J87" i="28"/>
  <c r="K87" i="28"/>
  <c r="L87" i="28"/>
  <c r="M87" i="28"/>
  <c r="N87" i="28"/>
  <c r="O87" i="28"/>
  <c r="P87" i="28"/>
  <c r="Q87" i="28"/>
  <c r="R87" i="28"/>
  <c r="S87" i="28"/>
  <c r="T87" i="28"/>
  <c r="U87" i="28"/>
  <c r="V87" i="28"/>
  <c r="W87" i="28"/>
  <c r="H87" i="28"/>
  <c r="W86" i="28"/>
  <c r="V86" i="28"/>
  <c r="U86" i="28"/>
  <c r="S86" i="28"/>
  <c r="R86" i="28"/>
  <c r="Q86" i="28"/>
  <c r="O86" i="28"/>
  <c r="N86" i="28"/>
  <c r="M86" i="28"/>
  <c r="K86" i="28"/>
  <c r="J86" i="28"/>
  <c r="I86" i="28"/>
  <c r="I24" i="28"/>
  <c r="I15" i="28"/>
  <c r="I18" i="28"/>
  <c r="I21" i="28"/>
  <c r="J15" i="28"/>
  <c r="J18" i="28"/>
  <c r="J21" i="28"/>
  <c r="J24" i="28"/>
  <c r="K15" i="28"/>
  <c r="K18" i="28"/>
  <c r="K21" i="28"/>
  <c r="K24" i="28"/>
  <c r="L23" i="28"/>
  <c r="L14" i="28"/>
  <c r="L15" i="28" s="1"/>
  <c r="L17" i="28"/>
  <c r="L20" i="28"/>
  <c r="L21" i="28" s="1"/>
  <c r="M24" i="28"/>
  <c r="M15" i="28"/>
  <c r="M18" i="28"/>
  <c r="M21" i="28"/>
  <c r="N15" i="28"/>
  <c r="N18" i="28"/>
  <c r="N21" i="28"/>
  <c r="N24" i="28"/>
  <c r="O15" i="28"/>
  <c r="O18" i="28"/>
  <c r="O21" i="28"/>
  <c r="O24" i="28"/>
  <c r="P23" i="28"/>
  <c r="P14" i="28"/>
  <c r="P15" i="28" s="1"/>
  <c r="P17" i="28"/>
  <c r="P20" i="28"/>
  <c r="P21" i="28" s="1"/>
  <c r="Q24" i="28"/>
  <c r="Q15" i="28"/>
  <c r="Q18" i="28"/>
  <c r="Q21" i="28"/>
  <c r="R15" i="28"/>
  <c r="R18" i="28"/>
  <c r="R21" i="28"/>
  <c r="R24" i="28"/>
  <c r="S15" i="28"/>
  <c r="S18" i="28"/>
  <c r="S21" i="28"/>
  <c r="S24" i="28"/>
  <c r="T14" i="28"/>
  <c r="T15" i="28" s="1"/>
  <c r="T17" i="28"/>
  <c r="T20" i="28"/>
  <c r="T21" i="28" s="1"/>
  <c r="T23" i="28"/>
  <c r="U15" i="28"/>
  <c r="U18" i="28"/>
  <c r="U21" i="28"/>
  <c r="U24" i="28"/>
  <c r="V15" i="28"/>
  <c r="V18" i="28"/>
  <c r="V21" i="28"/>
  <c r="V24" i="28"/>
  <c r="W15" i="28"/>
  <c r="W18" i="28"/>
  <c r="W21" i="28"/>
  <c r="W24" i="28"/>
  <c r="H23" i="28"/>
  <c r="H14" i="28"/>
  <c r="H15" i="28" s="1"/>
  <c r="H17" i="28"/>
  <c r="H20" i="28"/>
  <c r="H21" i="28" s="1"/>
  <c r="M76" i="28"/>
  <c r="I75" i="28"/>
  <c r="I76" i="28"/>
  <c r="I79" i="28"/>
  <c r="J75" i="28"/>
  <c r="J76" i="28"/>
  <c r="J79" i="28"/>
  <c r="K75" i="28"/>
  <c r="K76" i="28"/>
  <c r="K79" i="28"/>
  <c r="L47" i="28"/>
  <c r="L44" i="28"/>
  <c r="L76" i="28"/>
  <c r="L28" i="28"/>
  <c r="M75" i="28"/>
  <c r="M79" i="28"/>
  <c r="N75" i="28"/>
  <c r="N76" i="28"/>
  <c r="N79" i="28"/>
  <c r="O75" i="28"/>
  <c r="O76" i="28"/>
  <c r="O79" i="28"/>
  <c r="P47" i="28"/>
  <c r="P44" i="28"/>
  <c r="P28" i="28"/>
  <c r="Q75" i="28"/>
  <c r="Q76" i="28"/>
  <c r="Q79" i="28"/>
  <c r="R75" i="28"/>
  <c r="R76" i="28"/>
  <c r="R79" i="28"/>
  <c r="S75" i="28"/>
  <c r="S76" i="28"/>
  <c r="S79" i="28"/>
  <c r="T44" i="28"/>
  <c r="T47" i="28"/>
  <c r="T28" i="28"/>
  <c r="U75" i="28"/>
  <c r="U76" i="28"/>
  <c r="U79" i="28"/>
  <c r="V75" i="28"/>
  <c r="V76" i="28"/>
  <c r="V79" i="28"/>
  <c r="W75" i="28"/>
  <c r="W76" i="28"/>
  <c r="W79" i="28"/>
  <c r="H44" i="28"/>
  <c r="H45" i="28" s="1"/>
  <c r="H47" i="28"/>
  <c r="H76" i="28"/>
  <c r="H28" i="28"/>
  <c r="L78" i="28"/>
  <c r="C10" i="31" s="1"/>
  <c r="L80" i="28"/>
  <c r="L81" i="28"/>
  <c r="C13" i="31" s="1"/>
  <c r="L82" i="28"/>
  <c r="L85" i="28"/>
  <c r="C17" i="31" s="1"/>
  <c r="C18" i="31"/>
  <c r="P78" i="28"/>
  <c r="D10" i="31" s="1"/>
  <c r="P80" i="28"/>
  <c r="D12" i="31" s="1"/>
  <c r="P81" i="28"/>
  <c r="D13" i="31" s="1"/>
  <c r="P82" i="28"/>
  <c r="D14" i="31" s="1"/>
  <c r="P85" i="28"/>
  <c r="T78" i="28"/>
  <c r="E10" i="31" s="1"/>
  <c r="T80" i="28"/>
  <c r="E12" i="31" s="1"/>
  <c r="T81" i="28"/>
  <c r="E13" i="31" s="1"/>
  <c r="T82" i="28"/>
  <c r="E14" i="31" s="1"/>
  <c r="T85" i="28"/>
  <c r="E17" i="31" s="1"/>
  <c r="H78" i="28"/>
  <c r="B10" i="31" s="1"/>
  <c r="H80" i="28"/>
  <c r="H81" i="28"/>
  <c r="B13" i="31" s="1"/>
  <c r="H82" i="28"/>
  <c r="H85" i="28"/>
  <c r="B17" i="31" s="1"/>
  <c r="M77" i="28"/>
  <c r="M78" i="28"/>
  <c r="M80" i="28"/>
  <c r="M81" i="28"/>
  <c r="M82" i="28"/>
  <c r="M83" i="28"/>
  <c r="M84" i="28"/>
  <c r="M85" i="28"/>
  <c r="I77" i="28"/>
  <c r="I78" i="28"/>
  <c r="I80" i="28"/>
  <c r="I81" i="28"/>
  <c r="I82" i="28"/>
  <c r="I83" i="28"/>
  <c r="I84" i="28"/>
  <c r="I85" i="28"/>
  <c r="N77" i="28"/>
  <c r="N78" i="28"/>
  <c r="N80" i="28"/>
  <c r="N81" i="28"/>
  <c r="N82" i="28"/>
  <c r="N83" i="28"/>
  <c r="N84" i="28"/>
  <c r="N85" i="28"/>
  <c r="J77" i="28"/>
  <c r="J78" i="28"/>
  <c r="J80" i="28"/>
  <c r="J81" i="28"/>
  <c r="J82" i="28"/>
  <c r="J83" i="28"/>
  <c r="J84" i="28"/>
  <c r="J85" i="28"/>
  <c r="O77" i="28"/>
  <c r="O78" i="28"/>
  <c r="O80" i="28"/>
  <c r="O81" i="28"/>
  <c r="O82" i="28"/>
  <c r="O83" i="28"/>
  <c r="O84" i="28"/>
  <c r="O85" i="28"/>
  <c r="K77" i="28"/>
  <c r="K78" i="28"/>
  <c r="K80" i="28"/>
  <c r="K81" i="28"/>
  <c r="K82" i="28"/>
  <c r="K83" i="28"/>
  <c r="K84" i="28"/>
  <c r="K85" i="28"/>
  <c r="I29" i="28"/>
  <c r="I39" i="28" s="1"/>
  <c r="J29" i="28"/>
  <c r="J39" i="28" s="1"/>
  <c r="K29" i="28"/>
  <c r="K39" i="28" s="1"/>
  <c r="L29" i="28"/>
  <c r="L39" i="28" s="1"/>
  <c r="M29" i="28"/>
  <c r="M39" i="28" s="1"/>
  <c r="N29" i="28"/>
  <c r="N39" i="28" s="1"/>
  <c r="O29" i="28"/>
  <c r="O39" i="28" s="1"/>
  <c r="P29" i="28"/>
  <c r="P39" i="28" s="1"/>
  <c r="Q29" i="28"/>
  <c r="Q39" i="28" s="1"/>
  <c r="R29" i="28"/>
  <c r="R39" i="28" s="1"/>
  <c r="S29" i="28"/>
  <c r="S39" i="28" s="1"/>
  <c r="T29" i="28"/>
  <c r="T39" i="28" s="1"/>
  <c r="U29" i="28"/>
  <c r="U39" i="28" s="1"/>
  <c r="V29" i="28"/>
  <c r="V39" i="28" s="1"/>
  <c r="W29" i="28"/>
  <c r="W39" i="28" s="1"/>
  <c r="H29" i="28"/>
  <c r="H39" i="28" s="1"/>
  <c r="W77" i="28"/>
  <c r="W78" i="28"/>
  <c r="W80" i="28"/>
  <c r="W81" i="28"/>
  <c r="W82" i="28"/>
  <c r="W83" i="28"/>
  <c r="W84" i="28"/>
  <c r="W85" i="28"/>
  <c r="V77" i="28"/>
  <c r="V78" i="28"/>
  <c r="V80" i="28"/>
  <c r="V81" i="28"/>
  <c r="V82" i="28"/>
  <c r="V83" i="28"/>
  <c r="V84" i="28"/>
  <c r="V85" i="28"/>
  <c r="H48" i="28"/>
  <c r="I48" i="28"/>
  <c r="I45" i="28"/>
  <c r="J45" i="28"/>
  <c r="J48" i="28"/>
  <c r="K45" i="28"/>
  <c r="K48" i="28"/>
  <c r="L45" i="28"/>
  <c r="L48" i="28"/>
  <c r="M45" i="28"/>
  <c r="M48" i="28"/>
  <c r="N45" i="28"/>
  <c r="N48" i="28"/>
  <c r="O45" i="28"/>
  <c r="O48" i="28"/>
  <c r="P45" i="28"/>
  <c r="P48" i="28"/>
  <c r="Q45" i="28"/>
  <c r="Q48" i="28"/>
  <c r="R45" i="28"/>
  <c r="R48" i="28"/>
  <c r="S45" i="28"/>
  <c r="S48" i="28"/>
  <c r="T45" i="28"/>
  <c r="T48" i="28"/>
  <c r="U45" i="28"/>
  <c r="U48" i="28"/>
  <c r="V45" i="28"/>
  <c r="V48" i="28"/>
  <c r="W45" i="28"/>
  <c r="W48" i="28"/>
  <c r="Q80" i="28"/>
  <c r="R80" i="28"/>
  <c r="S80" i="28"/>
  <c r="U80" i="28"/>
  <c r="Q81" i="28"/>
  <c r="R81" i="28"/>
  <c r="S81" i="28"/>
  <c r="U81" i="28"/>
  <c r="Q82" i="28"/>
  <c r="R82" i="28"/>
  <c r="S82" i="28"/>
  <c r="U82" i="28"/>
  <c r="Q83" i="28"/>
  <c r="R83" i="28"/>
  <c r="S83" i="28"/>
  <c r="U83" i="28"/>
  <c r="Q84" i="28"/>
  <c r="R84" i="28"/>
  <c r="S84" i="28"/>
  <c r="U84" i="28"/>
  <c r="Q85" i="28"/>
  <c r="R85" i="28"/>
  <c r="S85" i="28"/>
  <c r="U85" i="28"/>
  <c r="Q78" i="28"/>
  <c r="R78" i="28"/>
  <c r="S78" i="28"/>
  <c r="U78" i="28"/>
  <c r="Q77" i="28"/>
  <c r="R77" i="28"/>
  <c r="S77" i="28"/>
  <c r="U77" i="28"/>
  <c r="H75" i="28"/>
  <c r="D18" i="31"/>
  <c r="E18" i="31"/>
  <c r="L24" i="28"/>
  <c r="L79" i="28"/>
  <c r="B14" i="31"/>
  <c r="B12" i="31"/>
  <c r="T83" i="28"/>
  <c r="E15" i="31" s="1"/>
  <c r="L83" i="28"/>
  <c r="C15" i="31" s="1"/>
  <c r="H77" i="28"/>
  <c r="P77" i="28"/>
  <c r="D9" i="31" s="1"/>
  <c r="T77" i="28"/>
  <c r="C14" i="31"/>
  <c r="H83" i="28"/>
  <c r="B15" i="31" s="1"/>
  <c r="P83" i="28"/>
  <c r="L84" i="28"/>
  <c r="C16" i="31" s="1"/>
  <c r="T75" i="28"/>
  <c r="E7" i="31" s="1"/>
  <c r="H71" i="28" l="1"/>
  <c r="V71" i="28"/>
  <c r="U71" i="28"/>
  <c r="R71" i="28"/>
  <c r="Q71" i="28"/>
  <c r="N71" i="28"/>
  <c r="M71" i="28"/>
  <c r="K71" i="28"/>
  <c r="J71" i="28"/>
  <c r="I71" i="28"/>
  <c r="S71" i="28"/>
  <c r="S72" i="28" s="1"/>
  <c r="I49" i="28"/>
  <c r="P72" i="28"/>
  <c r="J88" i="28"/>
  <c r="W49" i="28"/>
  <c r="V49" i="28"/>
  <c r="U49" i="28"/>
  <c r="T49" i="28"/>
  <c r="S49" i="28"/>
  <c r="R49" i="28"/>
  <c r="Q49" i="28"/>
  <c r="P49" i="28"/>
  <c r="O49" i="28"/>
  <c r="N49" i="28"/>
  <c r="M49" i="28"/>
  <c r="L49" i="28"/>
  <c r="K49" i="28"/>
  <c r="J49" i="28"/>
  <c r="H49" i="28"/>
  <c r="T72" i="28"/>
  <c r="R72" i="28"/>
  <c r="Q72" i="28"/>
  <c r="L72" i="28"/>
  <c r="K72" i="28"/>
  <c r="J72" i="28"/>
  <c r="I72" i="28"/>
  <c r="H72" i="28"/>
  <c r="W72" i="28"/>
  <c r="V72" i="28"/>
  <c r="U72" i="28"/>
  <c r="O72" i="28"/>
  <c r="N72" i="28"/>
  <c r="M72" i="28"/>
  <c r="T76" i="28"/>
  <c r="T50" i="28"/>
  <c r="I88" i="28"/>
  <c r="W50" i="28"/>
  <c r="U50" i="28"/>
  <c r="R50" i="28"/>
  <c r="P50" i="28"/>
  <c r="N50" i="28"/>
  <c r="L50" i="28"/>
  <c r="J50" i="28"/>
  <c r="H50" i="28"/>
  <c r="V50" i="28"/>
  <c r="S50" i="28"/>
  <c r="Q50" i="28"/>
  <c r="O50" i="28"/>
  <c r="M50" i="28"/>
  <c r="K50" i="28"/>
  <c r="I50" i="28"/>
  <c r="P76" i="28"/>
  <c r="P75" i="28"/>
  <c r="N88" i="28"/>
  <c r="Q88" i="28"/>
  <c r="B18" i="31"/>
  <c r="B8" i="31"/>
  <c r="W25" i="28"/>
  <c r="W40" i="28" s="1"/>
  <c r="V25" i="28"/>
  <c r="V40" i="28" s="1"/>
  <c r="S25" i="28"/>
  <c r="S40" i="28" s="1"/>
  <c r="R25" i="28"/>
  <c r="R40" i="28" s="1"/>
  <c r="Q25" i="28"/>
  <c r="Q40" i="28" s="1"/>
  <c r="O25" i="28"/>
  <c r="O40" i="28" s="1"/>
  <c r="N25" i="28"/>
  <c r="N40" i="28" s="1"/>
  <c r="M25" i="28"/>
  <c r="M40" i="28" s="1"/>
  <c r="K25" i="28"/>
  <c r="K40" i="28" s="1"/>
  <c r="J25" i="28"/>
  <c r="J40" i="28" s="1"/>
  <c r="I25" i="28"/>
  <c r="I40" i="28" s="1"/>
  <c r="U25" i="28"/>
  <c r="U40" i="28" s="1"/>
  <c r="D17" i="31"/>
  <c r="L75" i="28"/>
  <c r="C8" i="31"/>
  <c r="C12" i="31"/>
  <c r="H79" i="28"/>
  <c r="L18" i="28"/>
  <c r="L25" i="28" s="1"/>
  <c r="L40" i="28" s="1"/>
  <c r="W88" i="28"/>
  <c r="T79" i="28"/>
  <c r="P79" i="28"/>
  <c r="H18" i="28"/>
  <c r="T24" i="28"/>
  <c r="T18" i="28"/>
  <c r="P18" i="28"/>
  <c r="T84" i="28"/>
  <c r="P84" i="28"/>
  <c r="H84" i="28"/>
  <c r="B16" i="31" s="1"/>
  <c r="R88" i="28"/>
  <c r="V88" i="28"/>
  <c r="U88" i="28"/>
  <c r="T89" i="28" s="1"/>
  <c r="E9" i="31"/>
  <c r="H24" i="28"/>
  <c r="B9" i="31"/>
  <c r="B7" i="31"/>
  <c r="K88" i="28"/>
  <c r="H89" i="28" s="1"/>
  <c r="M88" i="28"/>
  <c r="L77" i="28"/>
  <c r="C9" i="31" s="1"/>
  <c r="D7" i="31"/>
  <c r="P24" i="28"/>
  <c r="D15" i="31"/>
  <c r="S88" i="28"/>
  <c r="P89" i="28" s="1"/>
  <c r="O88" i="28"/>
  <c r="C11" i="31"/>
  <c r="E8" i="31" l="1"/>
  <c r="D8" i="31"/>
  <c r="T88" i="28"/>
  <c r="M73" i="28"/>
  <c r="C3" i="31" s="1"/>
  <c r="H25" i="28"/>
  <c r="H40" i="28" s="1"/>
  <c r="U73" i="28"/>
  <c r="E3" i="31" s="1"/>
  <c r="P25" i="28"/>
  <c r="P40" i="28" s="1"/>
  <c r="T25" i="28"/>
  <c r="T40" i="28" s="1"/>
  <c r="I73" i="28"/>
  <c r="B3" i="31" s="1"/>
  <c r="K73" i="28"/>
  <c r="B5" i="31" s="1"/>
  <c r="C7" i="31"/>
  <c r="C6" i="31" s="1"/>
  <c r="O73" i="28"/>
  <c r="C5" i="31" s="1"/>
  <c r="W73" i="28"/>
  <c r="E5" i="31" s="1"/>
  <c r="L73" i="28"/>
  <c r="C2" i="31" s="1"/>
  <c r="S73" i="28"/>
  <c r="D5" i="31" s="1"/>
  <c r="J73" i="28"/>
  <c r="B4" i="31" s="1"/>
  <c r="B11" i="31"/>
  <c r="B6" i="31" s="1"/>
  <c r="P88" i="28"/>
  <c r="D16" i="31"/>
  <c r="Q73" i="28"/>
  <c r="D3" i="31" s="1"/>
  <c r="N73" i="28"/>
  <c r="C4" i="31" s="1"/>
  <c r="D11" i="31"/>
  <c r="E11" i="31"/>
  <c r="V73" i="28"/>
  <c r="E4" i="31" s="1"/>
  <c r="E16" i="31"/>
  <c r="L88" i="28"/>
  <c r="H88" i="28"/>
  <c r="L89" i="28"/>
  <c r="R73" i="28" l="1"/>
  <c r="D4" i="31" s="1"/>
  <c r="P73" i="28"/>
  <c r="D2" i="31" s="1"/>
  <c r="C20" i="31"/>
  <c r="D6" i="31"/>
  <c r="E6" i="31"/>
  <c r="T73" i="28"/>
  <c r="E2" i="31" s="1"/>
  <c r="H73" i="28"/>
  <c r="B2" i="31" s="1"/>
  <c r="B20" i="31" s="1"/>
  <c r="D20" i="31" l="1"/>
  <c r="E20" i="31"/>
</calcChain>
</file>

<file path=xl/sharedStrings.xml><?xml version="1.0" encoding="utf-8"?>
<sst xmlns="http://schemas.openxmlformats.org/spreadsheetml/2006/main" count="417" uniqueCount="188">
  <si>
    <r>
      <t xml:space="preserve">01 </t>
    </r>
    <r>
      <rPr>
        <sz val="8"/>
        <rFont val="Times New Roman"/>
        <family val="1"/>
        <charset val="186"/>
      </rPr>
      <t>Savivaldybės biudžetas</t>
    </r>
  </si>
  <si>
    <r>
      <t xml:space="preserve">02 </t>
    </r>
    <r>
      <rPr>
        <sz val="8"/>
        <rFont val="Times New Roman"/>
        <family val="1"/>
        <charset val="186"/>
      </rPr>
      <t>Valstybės biudžeto special. tikslinė dotacija</t>
    </r>
  </si>
  <si>
    <t>09</t>
  </si>
  <si>
    <t>Etatų skaičius programai</t>
  </si>
  <si>
    <t>Ekonominės klasifikacijos grupės</t>
  </si>
  <si>
    <t xml:space="preserve">1. Iš viso išlaidų </t>
  </si>
  <si>
    <t>išlaidoms</t>
  </si>
  <si>
    <t>iš jų darbo užmokesčiui</t>
  </si>
  <si>
    <t>turtui įsigyti</t>
  </si>
  <si>
    <t>2. Finansavimo šaltiniai</t>
  </si>
  <si>
    <t>2.1. Savivaldybės biudžetas</t>
  </si>
  <si>
    <t>2.2. Savivaldybės biudžeto lėšos (valstybės biudžeto specialioji tikslinė dotacija)</t>
  </si>
  <si>
    <t>Suteikta nakvynių apgyvendinimo įstaigose, tūkstančiais</t>
  </si>
  <si>
    <t>2.12. Kitos lėšos</t>
  </si>
  <si>
    <t>2.11. Privačios lėšos</t>
  </si>
  <si>
    <t>2.10. Skolintos lėšos</t>
  </si>
  <si>
    <t>2.9. Valstybės biudžetas ir privatizavimo fondas</t>
  </si>
  <si>
    <t>2.8. Specialioji valstybės programa būstui įsigyti</t>
  </si>
  <si>
    <t>2.3. ES lėšos</t>
  </si>
  <si>
    <t>2.4. Privatizavimo fondas</t>
  </si>
  <si>
    <t>2.5. SAARS programa</t>
  </si>
  <si>
    <t>2.6. KPPP</t>
  </si>
  <si>
    <t>2.7. Užimtumo fondas</t>
  </si>
  <si>
    <r>
      <t xml:space="preserve">13 </t>
    </r>
    <r>
      <rPr>
        <sz val="8"/>
        <rFont val="Times New Roman"/>
        <family val="1"/>
        <charset val="186"/>
      </rPr>
      <t>Pajamos už teikiamas paslaugas</t>
    </r>
  </si>
  <si>
    <t>2013-ųjų m. asignavimų projektas</t>
  </si>
  <si>
    <t>2012-ųjų m. planas</t>
  </si>
  <si>
    <t>2013-ųjų m. planas</t>
  </si>
  <si>
    <t>Projektas 2013 metams</t>
  </si>
  <si>
    <t>Programos tikslo kodas ir pav.</t>
  </si>
  <si>
    <t>Uždavinio kodas ir pav.</t>
  </si>
  <si>
    <t>Priemonės kodas ir pav.</t>
  </si>
  <si>
    <t>Asignavimai 2011 metams</t>
  </si>
  <si>
    <t>Asignavimai biudžetiniams 2012 metams</t>
  </si>
  <si>
    <t>Projektas 2014 metams</t>
  </si>
  <si>
    <t>2014-ųjų m. asignavimų projektas</t>
  </si>
  <si>
    <r>
      <t xml:space="preserve">03 </t>
    </r>
    <r>
      <rPr>
        <sz val="8"/>
        <rFont val="Times New Roman"/>
        <family val="1"/>
        <charset val="186"/>
      </rPr>
      <t>Europos Sąjungos lėšos, užsienio fondų lėšos</t>
    </r>
  </si>
  <si>
    <t>300</t>
  </si>
  <si>
    <r>
      <t xml:space="preserve">04 </t>
    </r>
    <r>
      <rPr>
        <sz val="8"/>
        <rFont val="Times New Roman"/>
        <family val="1"/>
        <charset val="186"/>
      </rPr>
      <t>Privatizavimo fondas</t>
    </r>
  </si>
  <si>
    <r>
      <t xml:space="preserve">05 </t>
    </r>
    <r>
      <rPr>
        <sz val="8"/>
        <rFont val="Times New Roman"/>
        <family val="1"/>
        <charset val="186"/>
      </rPr>
      <t>Aplinkos apsaugos rėmimo specialioji programa</t>
    </r>
  </si>
  <si>
    <r>
      <t xml:space="preserve">06 </t>
    </r>
    <r>
      <rPr>
        <sz val="8"/>
        <rFont val="Times New Roman"/>
        <family val="1"/>
        <charset val="186"/>
      </rPr>
      <t>Kelių priežiūros ir plėtros programa</t>
    </r>
  </si>
  <si>
    <r>
      <t>07</t>
    </r>
    <r>
      <rPr>
        <sz val="8"/>
        <rFont val="Times New Roman"/>
        <family val="1"/>
        <charset val="186"/>
      </rPr>
      <t xml:space="preserve"> Užimtumo fondas</t>
    </r>
  </si>
  <si>
    <r>
      <t xml:space="preserve">08 </t>
    </r>
    <r>
      <rPr>
        <sz val="8"/>
        <rFont val="Times New Roman"/>
        <family val="1"/>
        <charset val="186"/>
      </rPr>
      <t>Specialioji valstybės paramos gyvenamiesiems namams, butams įsigyti finansavimo programa</t>
    </r>
  </si>
  <si>
    <r>
      <t xml:space="preserve">09 </t>
    </r>
    <r>
      <rPr>
        <sz val="8"/>
        <rFont val="Times New Roman"/>
        <family val="1"/>
        <charset val="186"/>
      </rPr>
      <t>Valstybės biudžetas ir privatizavimo fondas</t>
    </r>
  </si>
  <si>
    <r>
      <t xml:space="preserve">10 </t>
    </r>
    <r>
      <rPr>
        <sz val="8"/>
        <rFont val="Times New Roman"/>
        <family val="1"/>
        <charset val="186"/>
      </rPr>
      <t>Skolintos lėšos</t>
    </r>
  </si>
  <si>
    <r>
      <t xml:space="preserve">11 </t>
    </r>
    <r>
      <rPr>
        <sz val="8"/>
        <rFont val="Times New Roman"/>
        <family val="1"/>
        <charset val="186"/>
      </rPr>
      <t>Privačios lėšos</t>
    </r>
  </si>
  <si>
    <r>
      <t xml:space="preserve">12 </t>
    </r>
    <r>
      <rPr>
        <sz val="8"/>
        <rFont val="Times New Roman"/>
        <family val="1"/>
        <charset val="186"/>
      </rPr>
      <t>Kitos lėšos</t>
    </r>
  </si>
  <si>
    <t>Iš jų:</t>
  </si>
  <si>
    <t>Viso</t>
  </si>
  <si>
    <t>01 </t>
  </si>
  <si>
    <t>04 </t>
  </si>
  <si>
    <t>02</t>
  </si>
  <si>
    <t>01</t>
  </si>
  <si>
    <t>03</t>
  </si>
  <si>
    <t>Finansavimo šaltinio kodas</t>
  </si>
  <si>
    <t>Funkcinės klasifikacijos kodas</t>
  </si>
  <si>
    <t>Iš jų</t>
  </si>
  <si>
    <t>Išlaidoms</t>
  </si>
  <si>
    <t>Iš viso asignavimų</t>
  </si>
  <si>
    <t>Iš viso</t>
  </si>
  <si>
    <t>Iš jų darbo užmokesčiui</t>
  </si>
  <si>
    <t>Turtui įsigyti ir finansiniams įsipareigojimams vykdyti</t>
  </si>
  <si>
    <t>Iš viso priemonei</t>
  </si>
  <si>
    <t>Iš viso uždaviniui</t>
  </si>
  <si>
    <t xml:space="preserve">Programos </t>
  </si>
  <si>
    <t>tikslo kodas</t>
  </si>
  <si>
    <t>uždavinio kodas</t>
  </si>
  <si>
    <t xml:space="preserve"> pavadinimas</t>
  </si>
  <si>
    <t>kodas</t>
  </si>
  <si>
    <t>Iš viso programos tikslui</t>
  </si>
  <si>
    <t>Vertinimo kriterijaus</t>
  </si>
  <si>
    <t>04</t>
  </si>
  <si>
    <t>05</t>
  </si>
  <si>
    <t>Iš viso programai</t>
  </si>
  <si>
    <t>1</t>
  </si>
  <si>
    <t>1. priedas</t>
  </si>
  <si>
    <t>Patvirtinti 2012-ųjų m. asignavimai</t>
  </si>
  <si>
    <t>2015-ųjų m. asignavimų projektas</t>
  </si>
  <si>
    <t>2012-2015-ųjų metų programos, programos tikslų, uždavinių ir priemonių asignavimų suvestinė (horizontalioji programa)</t>
  </si>
  <si>
    <t>Atitiktis savivaldybės veiklos planui (strateginio tikslo, programos, programos tikslo, uždavinio, priemonės kodai)</t>
  </si>
  <si>
    <t>Programos pavadinimas</t>
  </si>
  <si>
    <t xml:space="preserve"> TURIZMO PLĖTROS PROGRAMA </t>
  </si>
  <si>
    <t xml:space="preserve"> 01 Renginiai</t>
  </si>
  <si>
    <t>Atsakingas asmuo</t>
  </si>
  <si>
    <t xml:space="preserve"> 01 Organizuoti tradicinius renginius</t>
  </si>
  <si>
    <t xml:space="preserve"> 02 Jonavos rajone gyvenusių tautų folkloro dainų, šokių kolektyvų suburimas. Tautinių žaidimų festivaliai. Pagoniškų papročių ir apeigų šventės  visais metų laikais</t>
  </si>
  <si>
    <t xml:space="preserve"> 03 Įvairių tautų kulinarinio paveldo dienos</t>
  </si>
  <si>
    <t>01.01.</t>
  </si>
  <si>
    <t xml:space="preserve"> 04 Sudaryti renginių kalendorių</t>
  </si>
  <si>
    <t xml:space="preserve"> 02 Organizuoti netradicinius renginius</t>
  </si>
  <si>
    <t xml:space="preserve"> 01 Gaižiūnų poligono įrengimas</t>
  </si>
  <si>
    <t xml:space="preserve"> 02 Rokenrolų naktys</t>
  </si>
  <si>
    <t xml:space="preserve"> 02 Kultūros paveldo modernizavimas ir išsaugojimas</t>
  </si>
  <si>
    <t xml:space="preserve"> 01 Tvarkyti kultūros paveldo vertybes</t>
  </si>
  <si>
    <t xml:space="preserve"> 01  Sutvarkyti išlikusią senamiesčio dalį kultūros ministerijos</t>
  </si>
  <si>
    <t>03.06.</t>
  </si>
  <si>
    <t>03.06.02.02.03</t>
  </si>
  <si>
    <t xml:space="preserve"> 03 Aktyvaus turizmo priemonių diegimas ir rinkodaros priemonių taikymas</t>
  </si>
  <si>
    <t xml:space="preserve"> 01 Įgyvendinti projektus, skatinančius aktyvaus poilsio turizmą</t>
  </si>
  <si>
    <t xml:space="preserve"> 01 Sporto komplekso statyba</t>
  </si>
  <si>
    <t>03.07.</t>
  </si>
  <si>
    <t xml:space="preserve"> 02 Joninių slėnio infrastruktūros plėtojimas, taurostos parko sutvarkymas</t>
  </si>
  <si>
    <t xml:space="preserve"> 03 Prieplaukų įrengimas ir techninis aprūpinimas</t>
  </si>
  <si>
    <t>priemonės kodas</t>
  </si>
  <si>
    <t>2. priedas</t>
  </si>
  <si>
    <t>E-01</t>
  </si>
  <si>
    <t>2014-ųjų m. planas</t>
  </si>
  <si>
    <t>2015-ųjų m. planas</t>
  </si>
  <si>
    <t>R-01-01</t>
  </si>
  <si>
    <t>P-01-01-01</t>
  </si>
  <si>
    <t>Lankytojų sk. augimas kasmetiniuose renginiuose, vnt.</t>
  </si>
  <si>
    <t>02 </t>
  </si>
  <si>
    <t>Lankytojų sk. augimas tautų susibūrimuose, vnt.</t>
  </si>
  <si>
    <t>Lankytojų sk. augimas kulinarinio paveldo dienose, vnt.</t>
  </si>
  <si>
    <t>P-01-01-02</t>
  </si>
  <si>
    <t>P-01-01-03</t>
  </si>
  <si>
    <t>Lankytojų sk. augimas dėl sudaryto kalendoriaus, vnt.</t>
  </si>
  <si>
    <t>P-01-01-04</t>
  </si>
  <si>
    <t>R-01-02</t>
  </si>
  <si>
    <t>P-01-02-01</t>
  </si>
  <si>
    <t>Lankytojų sk. augimas Gaižiūnų poligone, vnt.</t>
  </si>
  <si>
    <t>Lankytojų sk. augimas rokenrolų naktyse, vnt.</t>
  </si>
  <si>
    <t>P-01-02-02</t>
  </si>
  <si>
    <t>P-01-02-03</t>
  </si>
  <si>
    <t>P-01-02-04</t>
  </si>
  <si>
    <t>Lankytojų sk. augimas tarptautiniuose projektuose vnt.</t>
  </si>
  <si>
    <t>Lankytojų skaičiaus augimas, vnt.</t>
  </si>
  <si>
    <t>E-02</t>
  </si>
  <si>
    <t>R-02-01</t>
  </si>
  <si>
    <t>Sutvarkytų pastatų per metus skaičius, vnt.</t>
  </si>
  <si>
    <t>P-02-01-02</t>
  </si>
  <si>
    <t>P-02-01-01</t>
  </si>
  <si>
    <t>Turistų skaičiaus padidėjimas paveldo objektuose, vnt.</t>
  </si>
  <si>
    <t>Įrengtų prieplaukų skaičius, vnt</t>
  </si>
  <si>
    <t>500</t>
  </si>
  <si>
    <t>600</t>
  </si>
  <si>
    <t>Turistų skaičiaus padidėjimas aktyvaus poilsio turizmo objektuose, vnt.</t>
  </si>
  <si>
    <t>R-03-01</t>
  </si>
  <si>
    <t>Pastatytas sporto kompleksas, vnt</t>
  </si>
  <si>
    <t>P-03-01-01</t>
  </si>
  <si>
    <t>Įkurtų naujų viešųjų erdvių skaičius, vnt.</t>
  </si>
  <si>
    <t>P-03-01-02</t>
  </si>
  <si>
    <t>P-03-01-03</t>
  </si>
  <si>
    <t>Sutvarkytų piliakalnių skaičius, vnt</t>
  </si>
  <si>
    <t>Nutiestų naujų dviračių takų ilgis ir rekonstruotų dviračių takų ilgis, km</t>
  </si>
  <si>
    <t>P-03-01-04</t>
  </si>
  <si>
    <t>P-03-01-05</t>
  </si>
  <si>
    <t>1,6</t>
  </si>
  <si>
    <t>400</t>
  </si>
  <si>
    <t>1700</t>
  </si>
  <si>
    <t>P-01-01-05</t>
  </si>
  <si>
    <t>Kalendoriaus tiražas, vnt.</t>
  </si>
  <si>
    <t xml:space="preserve"> 01 Plėtoti vykstančius ir jau populiariais tapusius renginius </t>
  </si>
  <si>
    <t>JKC</t>
  </si>
  <si>
    <t>JKC, JKM</t>
  </si>
  <si>
    <t>JTVIF</t>
  </si>
  <si>
    <t xml:space="preserve"> 03 Bendrų projektų su užsienio savivaldybių partneriais kūrimas ir įgyvendinimas</t>
  </si>
  <si>
    <t xml:space="preserve"> 04 Sporto (pvz. futbolo ir kt. ) turnyrai </t>
  </si>
  <si>
    <t xml:space="preserve"> 02 Sutvarkyti piliakalnius ir pažintinius miško takus</t>
  </si>
  <si>
    <t>JRSA</t>
  </si>
  <si>
    <t>Jonavos turizmo ir verslo informacijos lankytojų, besidominčių turizmo informacija, skaičius</t>
  </si>
  <si>
    <t>R-03-02</t>
  </si>
  <si>
    <t>Lankytojų skaičiaus padidėjimas tradiciniuose renginiuose, vnt.</t>
  </si>
  <si>
    <t>R-01-03</t>
  </si>
  <si>
    <t>Lankytojų skaičiaus padidėjimas netradiciniuose renginiuose, vnt.</t>
  </si>
  <si>
    <t>Renginių skaičius, vnt.</t>
  </si>
  <si>
    <t>R-01-01-01</t>
  </si>
  <si>
    <t>R-01-02-01</t>
  </si>
  <si>
    <t>Renginių dalyvių skaičius, vnt</t>
  </si>
  <si>
    <t>Renginių lankytojų skaičius, vnt.</t>
  </si>
  <si>
    <t>Dalyvių sk. sporto turnyruose, vnt.</t>
  </si>
  <si>
    <t>JKKSC</t>
  </si>
  <si>
    <t>JKC, JST, JRSA</t>
  </si>
  <si>
    <t>JRSA, JTVIF</t>
  </si>
  <si>
    <t xml:space="preserve"> 04 Dviračių takų plėtra, panaudojimas, ekskursijų dviračiais organizavimas</t>
  </si>
  <si>
    <t>Parengtų rinkodaros priemonių skaičius, vnt.</t>
  </si>
  <si>
    <t xml:space="preserve"> 05 Rinkodaros priemonių diegimas</t>
  </si>
  <si>
    <t>Dalyvavimas parodose (turizmo, nekilnojamojo turto, investicijų ir pan.), skaičius vnt.</t>
  </si>
  <si>
    <t>Parengtų žemėlapių tiražas, vnt.</t>
  </si>
  <si>
    <t xml:space="preserve">Parengtų naujų maršrutų skaičius </t>
  </si>
  <si>
    <t>Jonavos rajono savivaldybės administracija</t>
  </si>
  <si>
    <t>Jonavos turizmo ir verslo informacijos centras</t>
  </si>
  <si>
    <t>JKM</t>
  </si>
  <si>
    <t>Jonavos rajono savivaldybės kultūros centras</t>
  </si>
  <si>
    <t>Jonavos rajono savivaldybės krašto muziejus</t>
  </si>
  <si>
    <t>Jonavos rajono savivaldybės kūno kultūros ir sporto centras</t>
  </si>
  <si>
    <t>Trumpiniai:</t>
  </si>
  <si>
    <t>JST</t>
  </si>
  <si>
    <t>Jonavos rajono savivaldybės teatras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</si>
</sst>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&quot; %&quot;"/>
  </numFmts>
  <fonts count="14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0"/>
      <name val="TimesLT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8"/>
      <color indexed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 diagonalUp="1" diagonalDown="1"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Up="1" diagonalDown="1">
      <left style="thin">
        <color indexed="64"/>
      </left>
      <right style="thin">
        <color indexed="8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8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8"/>
      </right>
      <top/>
      <bottom style="thin">
        <color indexed="8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8">
    <xf numFmtId="0" fontId="0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165" fontId="7" fillId="0" borderId="0" applyFont="0" applyFill="0" applyAlignment="0" applyProtection="0"/>
  </cellStyleXfs>
  <cellXfs count="185">
    <xf numFmtId="0" fontId="0" fillId="0" borderId="0" xfId="0"/>
    <xf numFmtId="0" fontId="2" fillId="0" borderId="0" xfId="0" applyFont="1"/>
    <xf numFmtId="0" fontId="2" fillId="0" borderId="0" xfId="4" applyFont="1" applyBorder="1"/>
    <xf numFmtId="0" fontId="2" fillId="0" borderId="0" xfId="4" applyFont="1" applyAlignment="1">
      <alignment horizontal="center"/>
    </xf>
    <xf numFmtId="0" fontId="2" fillId="0" borderId="0" xfId="4" applyFont="1"/>
    <xf numFmtId="0" fontId="3" fillId="0" borderId="0" xfId="4" applyFont="1" applyAlignment="1">
      <alignment horizontal="center"/>
    </xf>
    <xf numFmtId="0" fontId="5" fillId="0" borderId="0" xfId="4" applyFont="1"/>
    <xf numFmtId="0" fontId="3" fillId="0" borderId="0" xfId="4" applyFont="1"/>
    <xf numFmtId="0" fontId="2" fillId="0" borderId="1" xfId="4" applyFont="1" applyBorder="1"/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center" vertical="top" wrapText="1"/>
    </xf>
    <xf numFmtId="0" fontId="8" fillId="0" borderId="2" xfId="0" applyFont="1" applyFill="1" applyBorder="1" applyAlignment="1">
      <alignment horizontal="centerContinuous" wrapText="1"/>
    </xf>
    <xf numFmtId="0" fontId="8" fillId="0" borderId="3" xfId="0" applyFont="1" applyFill="1" applyBorder="1" applyAlignment="1">
      <alignment horizontal="centerContinuous" wrapText="1"/>
    </xf>
    <xf numFmtId="0" fontId="8" fillId="0" borderId="4" xfId="0" applyFont="1" applyFill="1" applyBorder="1" applyAlignment="1">
      <alignment horizontal="centerContinuous" wrapText="1"/>
    </xf>
    <xf numFmtId="0" fontId="8" fillId="0" borderId="5" xfId="0" applyFont="1" applyFill="1" applyBorder="1" applyAlignment="1">
      <alignment horizontal="centerContinuous" wrapText="1"/>
    </xf>
    <xf numFmtId="0" fontId="2" fillId="0" borderId="0" xfId="0" applyFont="1" applyFill="1"/>
    <xf numFmtId="0" fontId="8" fillId="0" borderId="6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vertical="center"/>
    </xf>
    <xf numFmtId="49" fontId="5" fillId="0" borderId="7" xfId="1" applyNumberFormat="1" applyFont="1" applyFill="1" applyBorder="1" applyAlignment="1">
      <alignment horizontal="center"/>
    </xf>
    <xf numFmtId="49" fontId="5" fillId="0" borderId="8" xfId="1" applyNumberFormat="1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vertical="center"/>
    </xf>
    <xf numFmtId="0" fontId="2" fillId="0" borderId="0" xfId="4" applyFont="1" applyFill="1"/>
    <xf numFmtId="0" fontId="2" fillId="0" borderId="4" xfId="4" applyFont="1" applyFill="1" applyBorder="1"/>
    <xf numFmtId="164" fontId="4" fillId="0" borderId="4" xfId="1" applyNumberFormat="1" applyFont="1" applyFill="1" applyBorder="1"/>
    <xf numFmtId="0" fontId="2" fillId="0" borderId="0" xfId="4" applyFont="1" applyFill="1" applyAlignment="1">
      <alignment horizontal="center"/>
    </xf>
    <xf numFmtId="0" fontId="3" fillId="0" borderId="0" xfId="4" applyFont="1" applyFill="1" applyAlignment="1">
      <alignment horizontal="center"/>
    </xf>
    <xf numFmtId="0" fontId="11" fillId="0" borderId="0" xfId="4" applyFont="1" applyFill="1"/>
    <xf numFmtId="0" fontId="11" fillId="0" borderId="4" xfId="4" applyFont="1" applyFill="1" applyBorder="1"/>
    <xf numFmtId="0" fontId="11" fillId="0" borderId="0" xfId="4" applyFont="1"/>
    <xf numFmtId="0" fontId="11" fillId="0" borderId="0" xfId="4" applyFont="1" applyAlignment="1">
      <alignment horizontal="center"/>
    </xf>
    <xf numFmtId="0" fontId="11" fillId="0" borderId="0" xfId="4" applyFont="1" applyFill="1" applyAlignment="1">
      <alignment horizontal="center"/>
    </xf>
    <xf numFmtId="0" fontId="11" fillId="0" borderId="0" xfId="4" applyFont="1" applyBorder="1"/>
    <xf numFmtId="164" fontId="11" fillId="0" borderId="0" xfId="4" applyNumberFormat="1" applyFont="1"/>
    <xf numFmtId="0" fontId="11" fillId="0" borderId="1" xfId="4" applyFont="1" applyBorder="1"/>
    <xf numFmtId="0" fontId="5" fillId="0" borderId="0" xfId="4" applyFont="1" applyFill="1"/>
    <xf numFmtId="164" fontId="5" fillId="0" borderId="4" xfId="1" applyNumberFormat="1" applyFont="1" applyFill="1" applyBorder="1"/>
    <xf numFmtId="0" fontId="5" fillId="0" borderId="4" xfId="4" applyFont="1" applyFill="1" applyBorder="1"/>
    <xf numFmtId="164" fontId="2" fillId="0" borderId="4" xfId="4" applyNumberFormat="1" applyFont="1" applyFill="1" applyBorder="1"/>
    <xf numFmtId="164" fontId="5" fillId="0" borderId="4" xfId="4" applyNumberFormat="1" applyFont="1" applyFill="1" applyBorder="1"/>
    <xf numFmtId="0" fontId="8" fillId="0" borderId="0" xfId="4" applyFont="1" applyFill="1"/>
    <xf numFmtId="49" fontId="4" fillId="0" borderId="11" xfId="1" applyNumberFormat="1" applyFont="1" applyFill="1" applyBorder="1" applyAlignment="1">
      <alignment horizontal="left"/>
    </xf>
    <xf numFmtId="49" fontId="4" fillId="0" borderId="12" xfId="1" applyNumberFormat="1" applyFont="1" applyFill="1" applyBorder="1" applyAlignment="1">
      <alignment horizontal="left"/>
    </xf>
    <xf numFmtId="164" fontId="5" fillId="0" borderId="13" xfId="1" applyNumberFormat="1" applyFont="1" applyFill="1" applyBorder="1"/>
    <xf numFmtId="164" fontId="0" fillId="0" borderId="0" xfId="0" applyNumberFormat="1"/>
    <xf numFmtId="49" fontId="5" fillId="0" borderId="4" xfId="1" applyNumberFormat="1" applyFont="1" applyFill="1" applyBorder="1"/>
    <xf numFmtId="49" fontId="5" fillId="0" borderId="4" xfId="1" applyNumberFormat="1" applyFont="1" applyFill="1" applyBorder="1" applyAlignment="1">
      <alignment horizontal="center"/>
    </xf>
    <xf numFmtId="49" fontId="5" fillId="0" borderId="4" xfId="1" applyNumberFormat="1" applyFont="1" applyFill="1" applyBorder="1" applyAlignment="1">
      <alignment horizontal="left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 indent="2"/>
    </xf>
    <xf numFmtId="164" fontId="2" fillId="0" borderId="4" xfId="0" applyNumberFormat="1" applyFont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 wrapText="1"/>
    </xf>
    <xf numFmtId="49" fontId="4" fillId="0" borderId="4" xfId="1" applyNumberFormat="1" applyFont="1" applyFill="1" applyBorder="1" applyAlignment="1">
      <alignment horizontal="left"/>
    </xf>
    <xf numFmtId="0" fontId="5" fillId="0" borderId="0" xfId="0" applyFont="1" applyFill="1" applyAlignment="1">
      <alignment horizontal="centerContinuous"/>
    </xf>
    <xf numFmtId="164" fontId="4" fillId="0" borderId="0" xfId="1" applyNumberFormat="1" applyFont="1" applyFill="1" applyBorder="1"/>
    <xf numFmtId="164" fontId="5" fillId="0" borderId="0" xfId="1" applyNumberFormat="1" applyFont="1" applyFill="1" applyBorder="1"/>
    <xf numFmtId="0" fontId="5" fillId="0" borderId="0" xfId="2" applyFont="1" applyFill="1"/>
    <xf numFmtId="0" fontId="5" fillId="0" borderId="0" xfId="2" applyFont="1" applyFill="1" applyAlignment="1">
      <alignment horizontal="center"/>
    </xf>
    <xf numFmtId="0" fontId="2" fillId="0" borderId="0" xfId="0" applyFont="1" applyFill="1" applyAlignment="1">
      <alignment vertical="top"/>
    </xf>
    <xf numFmtId="49" fontId="4" fillId="0" borderId="14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49" fontId="5" fillId="0" borderId="16" xfId="0" applyNumberFormat="1" applyFont="1" applyFill="1" applyBorder="1" applyAlignment="1">
      <alignment vertical="center"/>
    </xf>
    <xf numFmtId="49" fontId="10" fillId="0" borderId="16" xfId="0" applyNumberFormat="1" applyFont="1" applyFill="1" applyBorder="1" applyAlignment="1">
      <alignment vertical="center"/>
    </xf>
    <xf numFmtId="49" fontId="5" fillId="0" borderId="17" xfId="1" applyNumberFormat="1" applyFont="1" applyFill="1" applyBorder="1" applyAlignment="1">
      <alignment horizontal="center"/>
    </xf>
    <xf numFmtId="49" fontId="4" fillId="0" borderId="15" xfId="1" applyNumberFormat="1" applyFont="1" applyFill="1" applyBorder="1" applyAlignment="1">
      <alignment horizontal="left"/>
    </xf>
    <xf numFmtId="49" fontId="4" fillId="0" borderId="0" xfId="1" applyNumberFormat="1" applyFont="1" applyFill="1" applyBorder="1" applyAlignment="1">
      <alignment horizontal="left"/>
    </xf>
    <xf numFmtId="49" fontId="4" fillId="0" borderId="9" xfId="0" applyNumberFormat="1" applyFont="1" applyFill="1" applyBorder="1" applyAlignment="1">
      <alignment vertical="center"/>
    </xf>
    <xf numFmtId="0" fontId="4" fillId="3" borderId="13" xfId="3" applyFont="1" applyFill="1" applyBorder="1" applyAlignment="1">
      <alignment horizontal="center" vertical="center" textRotation="90" wrapText="1"/>
    </xf>
    <xf numFmtId="0" fontId="12" fillId="0" borderId="4" xfId="0" applyFont="1" applyFill="1" applyBorder="1" applyAlignment="1">
      <alignment horizontal="left"/>
    </xf>
    <xf numFmtId="49" fontId="4" fillId="0" borderId="9" xfId="1" applyNumberFormat="1" applyFont="1" applyFill="1" applyBorder="1" applyAlignment="1">
      <alignment horizontal="center"/>
    </xf>
    <xf numFmtId="49" fontId="4" fillId="0" borderId="9" xfId="1" applyNumberFormat="1" applyFont="1" applyFill="1" applyBorder="1" applyAlignment="1">
      <alignment horizontal="left"/>
    </xf>
    <xf numFmtId="164" fontId="4" fillId="0" borderId="9" xfId="1" applyNumberFormat="1" applyFont="1" applyFill="1" applyBorder="1"/>
    <xf numFmtId="0" fontId="9" fillId="0" borderId="4" xfId="0" applyFont="1" applyFill="1" applyBorder="1" applyAlignment="1">
      <alignment horizontal="left"/>
    </xf>
    <xf numFmtId="164" fontId="10" fillId="0" borderId="0" xfId="4" applyNumberFormat="1" applyFont="1"/>
    <xf numFmtId="0" fontId="10" fillId="0" borderId="0" xfId="4" applyFont="1"/>
    <xf numFmtId="0" fontId="4" fillId="3" borderId="3" xfId="3" applyFont="1" applyFill="1" applyBorder="1" applyAlignment="1">
      <alignment horizontal="centerContinuous" vertical="top" wrapText="1"/>
    </xf>
    <xf numFmtId="0" fontId="4" fillId="3" borderId="12" xfId="3" applyFont="1" applyFill="1" applyBorder="1" applyAlignment="1">
      <alignment horizontal="centerContinuous" vertical="top" wrapText="1"/>
    </xf>
    <xf numFmtId="0" fontId="4" fillId="3" borderId="5" xfId="3" applyFont="1" applyFill="1" applyBorder="1" applyAlignment="1">
      <alignment horizontal="centerContinuous" vertical="top" wrapText="1"/>
    </xf>
    <xf numFmtId="0" fontId="4" fillId="3" borderId="4" xfId="3" applyFont="1" applyFill="1" applyBorder="1" applyAlignment="1">
      <alignment horizontal="center" vertical="center" textRotation="90" wrapText="1"/>
    </xf>
    <xf numFmtId="164" fontId="5" fillId="3" borderId="4" xfId="1" applyNumberFormat="1" applyFont="1" applyFill="1" applyBorder="1"/>
    <xf numFmtId="164" fontId="2" fillId="3" borderId="4" xfId="4" applyNumberFormat="1" applyFont="1" applyFill="1" applyBorder="1"/>
    <xf numFmtId="0" fontId="2" fillId="3" borderId="4" xfId="4" applyFont="1" applyFill="1" applyBorder="1"/>
    <xf numFmtId="0" fontId="5" fillId="3" borderId="4" xfId="4" applyFont="1" applyFill="1" applyBorder="1"/>
    <xf numFmtId="164" fontId="4" fillId="3" borderId="4" xfId="1" applyNumberFormat="1" applyFont="1" applyFill="1" applyBorder="1"/>
    <xf numFmtId="164" fontId="5" fillId="3" borderId="4" xfId="4" applyNumberFormat="1" applyFont="1" applyFill="1" applyBorder="1"/>
    <xf numFmtId="49" fontId="5" fillId="3" borderId="4" xfId="1" applyNumberFormat="1" applyFont="1" applyFill="1" applyBorder="1" applyAlignment="1">
      <alignment horizontal="left"/>
    </xf>
    <xf numFmtId="49" fontId="5" fillId="3" borderId="4" xfId="1" applyNumberFormat="1" applyFont="1" applyFill="1" applyBorder="1" applyAlignment="1">
      <alignment horizontal="center"/>
    </xf>
    <xf numFmtId="164" fontId="4" fillId="3" borderId="10" xfId="1" applyNumberFormat="1" applyFont="1" applyFill="1" applyBorder="1"/>
    <xf numFmtId="0" fontId="9" fillId="0" borderId="9" xfId="0" applyFont="1" applyFill="1" applyBorder="1" applyAlignment="1">
      <alignment horizontal="left"/>
    </xf>
    <xf numFmtId="49" fontId="4" fillId="3" borderId="4" xfId="1" applyNumberFormat="1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49" fontId="4" fillId="3" borderId="9" xfId="1" applyNumberFormat="1" applyFont="1" applyFill="1" applyBorder="1" applyAlignment="1">
      <alignment horizontal="center"/>
    </xf>
    <xf numFmtId="164" fontId="11" fillId="0" borderId="0" xfId="1" applyNumberFormat="1" applyFont="1" applyFill="1" applyBorder="1"/>
    <xf numFmtId="0" fontId="5" fillId="0" borderId="4" xfId="0" applyNumberFormat="1" applyFont="1" applyFill="1" applyBorder="1" applyAlignment="1">
      <alignment vertical="center"/>
    </xf>
    <xf numFmtId="49" fontId="5" fillId="0" borderId="4" xfId="1" applyNumberFormat="1" applyFont="1" applyFill="1" applyBorder="1" applyAlignment="1">
      <alignment horizontal="left" vertical="top"/>
    </xf>
    <xf numFmtId="0" fontId="2" fillId="0" borderId="4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9" fontId="2" fillId="0" borderId="4" xfId="6" applyFont="1" applyFill="1" applyBorder="1" applyAlignment="1">
      <alignment horizontal="left" vertical="center" wrapText="1"/>
    </xf>
    <xf numFmtId="0" fontId="2" fillId="0" borderId="21" xfId="0" applyFont="1" applyBorder="1"/>
    <xf numFmtId="49" fontId="10" fillId="0" borderId="24" xfId="0" applyNumberFormat="1" applyFont="1" applyFill="1" applyBorder="1" applyAlignment="1">
      <alignment vertical="center"/>
    </xf>
    <xf numFmtId="49" fontId="4" fillId="3" borderId="24" xfId="1" applyNumberFormat="1" applyFont="1" applyFill="1" applyBorder="1" applyAlignment="1">
      <alignment horizontal="center"/>
    </xf>
    <xf numFmtId="49" fontId="10" fillId="0" borderId="25" xfId="0" applyNumberFormat="1" applyFont="1" applyFill="1" applyBorder="1" applyAlignment="1">
      <alignment vertical="center"/>
    </xf>
    <xf numFmtId="0" fontId="11" fillId="0" borderId="21" xfId="4" applyFont="1" applyBorder="1"/>
    <xf numFmtId="49" fontId="5" fillId="0" borderId="26" xfId="1" applyNumberFormat="1" applyFont="1" applyFill="1" applyBorder="1"/>
    <xf numFmtId="49" fontId="5" fillId="0" borderId="27" xfId="1" applyNumberFormat="1" applyFont="1" applyFill="1" applyBorder="1"/>
    <xf numFmtId="49" fontId="5" fillId="0" borderId="28" xfId="0" applyNumberFormat="1" applyFont="1" applyFill="1" applyBorder="1" applyAlignment="1">
      <alignment vertical="center"/>
    </xf>
    <xf numFmtId="49" fontId="5" fillId="0" borderId="29" xfId="0" applyNumberFormat="1" applyFont="1" applyFill="1" applyBorder="1" applyAlignment="1">
      <alignment vertical="center"/>
    </xf>
    <xf numFmtId="49" fontId="5" fillId="0" borderId="30" xfId="0" applyNumberFormat="1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horizontal="left" vertical="top" wrapText="1"/>
    </xf>
    <xf numFmtId="164" fontId="5" fillId="0" borderId="32" xfId="1" applyNumberFormat="1" applyFont="1" applyFill="1" applyBorder="1"/>
    <xf numFmtId="164" fontId="5" fillId="0" borderId="3" xfId="1" applyNumberFormat="1" applyFont="1" applyFill="1" applyBorder="1"/>
    <xf numFmtId="164" fontId="4" fillId="0" borderId="3" xfId="1" applyNumberFormat="1" applyFont="1" applyFill="1" applyBorder="1"/>
    <xf numFmtId="164" fontId="5" fillId="0" borderId="6" xfId="1" applyNumberFormat="1" applyFont="1" applyFill="1" applyBorder="1"/>
    <xf numFmtId="49" fontId="5" fillId="0" borderId="18" xfId="0" applyNumberFormat="1" applyFont="1" applyFill="1" applyBorder="1" applyAlignment="1">
      <alignment vertical="center"/>
    </xf>
    <xf numFmtId="49" fontId="5" fillId="0" borderId="22" xfId="1" applyNumberFormat="1" applyFont="1" applyFill="1" applyBorder="1" applyAlignment="1">
      <alignment horizontal="center"/>
    </xf>
    <xf numFmtId="49" fontId="5" fillId="0" borderId="34" xfId="1" applyNumberFormat="1" applyFont="1" applyFill="1" applyBorder="1" applyAlignment="1">
      <alignment horizontal="center"/>
    </xf>
    <xf numFmtId="164" fontId="5" fillId="0" borderId="35" xfId="1" applyNumberFormat="1" applyFont="1" applyFill="1" applyBorder="1"/>
    <xf numFmtId="164" fontId="5" fillId="0" borderId="36" xfId="1" applyNumberFormat="1" applyFont="1" applyFill="1" applyBorder="1"/>
    <xf numFmtId="0" fontId="8" fillId="0" borderId="13" xfId="0" applyFont="1" applyFill="1" applyBorder="1" applyAlignment="1">
      <alignment horizontal="center" vertical="center" wrapText="1"/>
    </xf>
    <xf numFmtId="0" fontId="2" fillId="3" borderId="3" xfId="4" applyFont="1" applyFill="1" applyBorder="1"/>
    <xf numFmtId="0" fontId="11" fillId="0" borderId="3" xfId="4" applyFont="1" applyFill="1" applyBorder="1"/>
    <xf numFmtId="0" fontId="2" fillId="0" borderId="3" xfId="4" applyFont="1" applyFill="1" applyBorder="1"/>
    <xf numFmtId="164" fontId="5" fillId="3" borderId="3" xfId="4" applyNumberFormat="1" applyFont="1" applyFill="1" applyBorder="1"/>
    <xf numFmtId="0" fontId="5" fillId="0" borderId="3" xfId="4" applyFont="1" applyFill="1" applyBorder="1"/>
    <xf numFmtId="0" fontId="5" fillId="3" borderId="3" xfId="4" applyFont="1" applyFill="1" applyBorder="1"/>
    <xf numFmtId="164" fontId="5" fillId="3" borderId="3" xfId="1" applyNumberFormat="1" applyFont="1" applyFill="1" applyBorder="1"/>
    <xf numFmtId="164" fontId="5" fillId="0" borderId="3" xfId="4" applyNumberFormat="1" applyFont="1" applyFill="1" applyBorder="1"/>
    <xf numFmtId="164" fontId="4" fillId="3" borderId="3" xfId="1" applyNumberFormat="1" applyFont="1" applyFill="1" applyBorder="1"/>
    <xf numFmtId="164" fontId="4" fillId="3" borderId="19" xfId="1" applyNumberFormat="1" applyFont="1" applyFill="1" applyBorder="1"/>
    <xf numFmtId="164" fontId="4" fillId="0" borderId="33" xfId="1" applyNumberFormat="1" applyFont="1" applyFill="1" applyBorder="1"/>
    <xf numFmtId="164" fontId="5" fillId="0" borderId="11" xfId="1" applyNumberFormat="1" applyFont="1" applyFill="1" applyBorder="1"/>
    <xf numFmtId="164" fontId="5" fillId="0" borderId="41" xfId="1" applyNumberFormat="1" applyFont="1" applyFill="1" applyBorder="1"/>
    <xf numFmtId="0" fontId="8" fillId="0" borderId="4" xfId="4" applyFont="1" applyFill="1" applyBorder="1"/>
    <xf numFmtId="0" fontId="11" fillId="0" borderId="4" xfId="4" applyFont="1" applyBorder="1"/>
    <xf numFmtId="16" fontId="2" fillId="0" borderId="4" xfId="4" applyNumberFormat="1" applyFont="1" applyFill="1" applyBorder="1"/>
    <xf numFmtId="164" fontId="2" fillId="4" borderId="4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NumberFormat="1" applyFont="1" applyFill="1" applyBorder="1" applyAlignment="1" applyProtection="1">
      <alignment horizontal="center"/>
      <protection locked="0"/>
    </xf>
    <xf numFmtId="0" fontId="2" fillId="0" borderId="4" xfId="2" applyNumberFormat="1" applyFont="1" applyFill="1" applyBorder="1" applyAlignment="1" applyProtection="1">
      <alignment horizontal="center"/>
      <protection locked="0"/>
    </xf>
    <xf numFmtId="0" fontId="2" fillId="0" borderId="4" xfId="2" applyNumberFormat="1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4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4" applyFont="1" applyAlignment="1">
      <alignment horizontal="left"/>
    </xf>
    <xf numFmtId="0" fontId="13" fillId="0" borderId="1" xfId="4" applyFont="1" applyBorder="1"/>
    <xf numFmtId="0" fontId="4" fillId="3" borderId="3" xfId="3" applyFont="1" applyFill="1" applyBorder="1" applyAlignment="1">
      <alignment horizontal="center" vertical="top" wrapText="1"/>
    </xf>
    <xf numFmtId="0" fontId="4" fillId="3" borderId="12" xfId="3" applyFont="1" applyFill="1" applyBorder="1" applyAlignment="1">
      <alignment horizontal="center" vertical="top" wrapText="1"/>
    </xf>
    <xf numFmtId="0" fontId="4" fillId="3" borderId="5" xfId="3" applyFont="1" applyFill="1" applyBorder="1" applyAlignment="1">
      <alignment horizontal="center" vertical="top" wrapText="1"/>
    </xf>
    <xf numFmtId="0" fontId="4" fillId="3" borderId="9" xfId="3" applyFont="1" applyFill="1" applyBorder="1" applyAlignment="1">
      <alignment horizontal="center" vertical="center" textRotation="90" wrapText="1"/>
    </xf>
    <xf numFmtId="0" fontId="4" fillId="3" borderId="31" xfId="3" applyFont="1" applyFill="1" applyBorder="1" applyAlignment="1">
      <alignment horizontal="center" vertical="center" textRotation="90" wrapText="1"/>
    </xf>
    <xf numFmtId="0" fontId="4" fillId="3" borderId="13" xfId="3" applyFont="1" applyFill="1" applyBorder="1" applyAlignment="1">
      <alignment horizontal="center" vertical="center" textRotation="90" wrapText="1"/>
    </xf>
    <xf numFmtId="0" fontId="3" fillId="0" borderId="0" xfId="4" applyFont="1" applyAlignment="1">
      <alignment horizontal="center"/>
    </xf>
    <xf numFmtId="0" fontId="0" fillId="0" borderId="0" xfId="0" applyAlignment="1"/>
    <xf numFmtId="49" fontId="4" fillId="0" borderId="11" xfId="1" applyNumberFormat="1" applyFont="1" applyFill="1" applyBorder="1" applyAlignment="1">
      <alignment horizontal="left"/>
    </xf>
    <xf numFmtId="49" fontId="4" fillId="0" borderId="12" xfId="1" applyNumberFormat="1" applyFont="1" applyFill="1" applyBorder="1" applyAlignment="1">
      <alignment horizontal="left"/>
    </xf>
    <xf numFmtId="49" fontId="4" fillId="0" borderId="40" xfId="1" applyNumberFormat="1" applyFont="1" applyFill="1" applyBorder="1" applyAlignment="1">
      <alignment horizontal="left"/>
    </xf>
    <xf numFmtId="49" fontId="4" fillId="0" borderId="37" xfId="1" applyNumberFormat="1" applyFont="1" applyFill="1" applyBorder="1" applyAlignment="1">
      <alignment horizontal="left"/>
    </xf>
    <xf numFmtId="49" fontId="4" fillId="0" borderId="38" xfId="1" applyNumberFormat="1" applyFont="1" applyFill="1" applyBorder="1" applyAlignment="1">
      <alignment horizontal="left"/>
    </xf>
    <xf numFmtId="49" fontId="4" fillId="0" borderId="23" xfId="1" applyNumberFormat="1" applyFont="1" applyFill="1" applyBorder="1" applyAlignment="1">
      <alignment horizontal="left"/>
    </xf>
    <xf numFmtId="49" fontId="4" fillId="3" borderId="19" xfId="1" applyNumberFormat="1" applyFont="1" applyFill="1" applyBorder="1" applyAlignment="1">
      <alignment horizontal="left"/>
    </xf>
    <xf numFmtId="49" fontId="4" fillId="3" borderId="39" xfId="1" applyNumberFormat="1" applyFont="1" applyFill="1" applyBorder="1" applyAlignment="1">
      <alignment horizontal="left"/>
    </xf>
    <xf numFmtId="49" fontId="4" fillId="3" borderId="20" xfId="1" applyNumberFormat="1" applyFont="1" applyFill="1" applyBorder="1" applyAlignment="1">
      <alignment horizontal="left"/>
    </xf>
    <xf numFmtId="49" fontId="4" fillId="0" borderId="5" xfId="1" applyNumberFormat="1" applyFont="1" applyFill="1" applyBorder="1" applyAlignment="1">
      <alignment horizontal="left"/>
    </xf>
    <xf numFmtId="0" fontId="4" fillId="3" borderId="9" xfId="0" applyFont="1" applyFill="1" applyBorder="1" applyAlignment="1">
      <alignment horizontal="center" vertical="center" textRotation="90" wrapText="1"/>
    </xf>
    <xf numFmtId="0" fontId="4" fillId="3" borderId="3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</cellXfs>
  <cellStyles count="8">
    <cellStyle name="Įprastas" xfId="0" builtinId="0"/>
    <cellStyle name="Normal_1234LENT" xfId="1"/>
    <cellStyle name="Normal_2-LENT" xfId="2"/>
    <cellStyle name="Normal_2lentele" xfId="3"/>
    <cellStyle name="Normal_7oji" xfId="4"/>
    <cellStyle name="Paprastas_Knyga6" xfId="5"/>
    <cellStyle name="Procentai" xfId="6" builtinId="5"/>
    <cellStyle name="Procentinė reikšmė_Lapas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40</xdr:row>
      <xdr:rowOff>95250</xdr:rowOff>
    </xdr:from>
    <xdr:to>
      <xdr:col>3</xdr:col>
      <xdr:colOff>733425</xdr:colOff>
      <xdr:row>41</xdr:row>
      <xdr:rowOff>133350</xdr:rowOff>
    </xdr:to>
    <xdr:sp macro="" textlink="">
      <xdr:nvSpPr>
        <xdr:cNvPr id="16501" name="Text Box 1"/>
        <xdr:cNvSpPr txBox="1">
          <a:spLocks noChangeArrowheads="1"/>
        </xdr:cNvSpPr>
      </xdr:nvSpPr>
      <xdr:spPr bwMode="auto">
        <a:xfrm>
          <a:off x="3514725" y="6410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tabSelected="1" view="pageBreakPreview" zoomScaleNormal="100" zoomScaleSheetLayoutView="100" workbookViewId="0">
      <selection activeCell="J10" sqref="J10"/>
    </sheetView>
  </sheetViews>
  <sheetFormatPr defaultColWidth="7.85546875" defaultRowHeight="12.75"/>
  <cols>
    <col min="1" max="1" width="8.140625" style="8" customWidth="1"/>
    <col min="2" max="5" width="2.7109375" style="3" customWidth="1"/>
    <col min="6" max="6" width="2.7109375" style="25" customWidth="1"/>
    <col min="7" max="7" width="8.140625" style="3" customWidth="1"/>
    <col min="8" max="19" width="6.7109375" style="4" customWidth="1"/>
    <col min="20" max="20" width="6.7109375" style="6" customWidth="1"/>
    <col min="21" max="23" width="6.7109375" style="4" customWidth="1"/>
    <col min="24" max="24" width="10.7109375" style="4" customWidth="1"/>
    <col min="25" max="16384" width="7.85546875" style="4"/>
  </cols>
  <sheetData>
    <row r="1" spans="1:24">
      <c r="A1" s="2"/>
      <c r="V1" s="4" t="s">
        <v>74</v>
      </c>
    </row>
    <row r="2" spans="1:24" ht="13.5" customHeight="1">
      <c r="A2" s="167" t="s">
        <v>77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8"/>
      <c r="Q2" s="168"/>
      <c r="R2" s="168"/>
      <c r="S2" s="168"/>
      <c r="T2" s="168"/>
    </row>
    <row r="3" spans="1:24" ht="13.5" hidden="1" customHeight="1">
      <c r="A3" s="5"/>
      <c r="B3" s="5"/>
      <c r="C3" s="5"/>
      <c r="D3" s="5"/>
      <c r="E3" s="5"/>
      <c r="F3" s="26"/>
      <c r="G3" s="5"/>
      <c r="H3" s="5"/>
      <c r="I3" s="5"/>
      <c r="J3" s="5"/>
      <c r="K3" s="5"/>
      <c r="L3" s="5"/>
    </row>
    <row r="4" spans="1:24" ht="13.5" hidden="1" customHeight="1">
      <c r="A4" s="5"/>
      <c r="B4" s="5"/>
      <c r="C4" s="5"/>
      <c r="D4" s="5"/>
      <c r="E4" s="5"/>
      <c r="F4" s="26"/>
      <c r="G4" s="5"/>
      <c r="H4" s="5"/>
      <c r="I4" s="5"/>
      <c r="J4" s="5"/>
      <c r="K4" s="5"/>
      <c r="L4" s="5"/>
    </row>
    <row r="5" spans="1:24" ht="12" hidden="1" customHeight="1">
      <c r="A5" s="2"/>
      <c r="H5" s="7"/>
      <c r="L5" s="7"/>
    </row>
    <row r="6" spans="1:24" s="9" customFormat="1" ht="12.75" customHeight="1">
      <c r="A6" s="179" t="s">
        <v>82</v>
      </c>
      <c r="B6" s="179" t="s">
        <v>79</v>
      </c>
      <c r="C6" s="179" t="s">
        <v>28</v>
      </c>
      <c r="D6" s="179" t="s">
        <v>29</v>
      </c>
      <c r="E6" s="179" t="s">
        <v>30</v>
      </c>
      <c r="F6" s="179" t="s">
        <v>53</v>
      </c>
      <c r="G6" s="179" t="s">
        <v>54</v>
      </c>
      <c r="H6" s="78" t="s">
        <v>75</v>
      </c>
      <c r="I6" s="79"/>
      <c r="J6" s="79"/>
      <c r="K6" s="80"/>
      <c r="L6" s="78" t="s">
        <v>24</v>
      </c>
      <c r="M6" s="79"/>
      <c r="N6" s="79"/>
      <c r="O6" s="80"/>
      <c r="P6" s="78" t="s">
        <v>34</v>
      </c>
      <c r="Q6" s="79"/>
      <c r="R6" s="79"/>
      <c r="S6" s="80"/>
      <c r="T6" s="78" t="s">
        <v>76</v>
      </c>
      <c r="U6" s="79"/>
      <c r="V6" s="79"/>
      <c r="W6" s="80"/>
      <c r="X6" s="128"/>
    </row>
    <row r="7" spans="1:24" s="9" customFormat="1" ht="12.75" customHeight="1">
      <c r="A7" s="180"/>
      <c r="B7" s="180"/>
      <c r="C7" s="180"/>
      <c r="D7" s="180"/>
      <c r="E7" s="180"/>
      <c r="F7" s="180"/>
      <c r="G7" s="180"/>
      <c r="H7" s="164" t="s">
        <v>57</v>
      </c>
      <c r="I7" s="161" t="s">
        <v>55</v>
      </c>
      <c r="J7" s="162"/>
      <c r="K7" s="163"/>
      <c r="L7" s="164" t="s">
        <v>57</v>
      </c>
      <c r="M7" s="161" t="s">
        <v>55</v>
      </c>
      <c r="N7" s="162"/>
      <c r="O7" s="163"/>
      <c r="P7" s="164" t="s">
        <v>57</v>
      </c>
      <c r="Q7" s="161" t="s">
        <v>55</v>
      </c>
      <c r="R7" s="162"/>
      <c r="S7" s="163"/>
      <c r="T7" s="164" t="s">
        <v>57</v>
      </c>
      <c r="U7" s="161" t="s">
        <v>55</v>
      </c>
      <c r="V7" s="162"/>
      <c r="W7" s="163"/>
      <c r="X7" s="164" t="s">
        <v>78</v>
      </c>
    </row>
    <row r="8" spans="1:24" s="9" customFormat="1" ht="12.75" customHeight="1">
      <c r="A8" s="180"/>
      <c r="B8" s="180"/>
      <c r="C8" s="180"/>
      <c r="D8" s="180"/>
      <c r="E8" s="180"/>
      <c r="F8" s="180"/>
      <c r="G8" s="180"/>
      <c r="H8" s="165"/>
      <c r="I8" s="161" t="s">
        <v>56</v>
      </c>
      <c r="J8" s="163"/>
      <c r="K8" s="80"/>
      <c r="L8" s="165"/>
      <c r="M8" s="161" t="s">
        <v>56</v>
      </c>
      <c r="N8" s="163"/>
      <c r="O8" s="80"/>
      <c r="P8" s="165"/>
      <c r="Q8" s="161" t="s">
        <v>56</v>
      </c>
      <c r="R8" s="163"/>
      <c r="S8" s="80"/>
      <c r="T8" s="165"/>
      <c r="U8" s="161" t="s">
        <v>56</v>
      </c>
      <c r="V8" s="163"/>
      <c r="W8" s="80"/>
      <c r="X8" s="165"/>
    </row>
    <row r="9" spans="1:24" s="10" customFormat="1" ht="80.25" customHeight="1">
      <c r="A9" s="181"/>
      <c r="B9" s="181"/>
      <c r="C9" s="181"/>
      <c r="D9" s="181"/>
      <c r="E9" s="181"/>
      <c r="F9" s="181"/>
      <c r="G9" s="181"/>
      <c r="H9" s="166"/>
      <c r="I9" s="70" t="s">
        <v>58</v>
      </c>
      <c r="J9" s="81" t="s">
        <v>59</v>
      </c>
      <c r="K9" s="81" t="s">
        <v>60</v>
      </c>
      <c r="L9" s="166"/>
      <c r="M9" s="70" t="s">
        <v>58</v>
      </c>
      <c r="N9" s="81" t="s">
        <v>59</v>
      </c>
      <c r="O9" s="81" t="s">
        <v>60</v>
      </c>
      <c r="P9" s="166"/>
      <c r="Q9" s="70" t="s">
        <v>58</v>
      </c>
      <c r="R9" s="81" t="s">
        <v>59</v>
      </c>
      <c r="S9" s="81" t="s">
        <v>60</v>
      </c>
      <c r="T9" s="166"/>
      <c r="U9" s="70" t="s">
        <v>58</v>
      </c>
      <c r="V9" s="81" t="s">
        <v>59</v>
      </c>
      <c r="W9" s="81" t="s">
        <v>60</v>
      </c>
      <c r="X9" s="166"/>
    </row>
    <row r="10" spans="1:24" s="22" customFormat="1" ht="10.5" customHeight="1">
      <c r="A10" s="112"/>
      <c r="B10" s="92" t="s">
        <v>80</v>
      </c>
      <c r="C10" s="89"/>
      <c r="D10" s="89"/>
      <c r="E10" s="89"/>
      <c r="F10" s="89"/>
      <c r="G10" s="89"/>
      <c r="H10" s="82"/>
      <c r="I10" s="82"/>
      <c r="J10" s="82"/>
      <c r="K10" s="82"/>
      <c r="L10" s="82"/>
      <c r="M10" s="82"/>
      <c r="N10" s="82"/>
      <c r="O10" s="82"/>
      <c r="P10" s="83"/>
      <c r="Q10" s="83"/>
      <c r="R10" s="83"/>
      <c r="S10" s="84"/>
      <c r="T10" s="87"/>
      <c r="U10" s="83"/>
      <c r="V10" s="83"/>
      <c r="W10" s="128"/>
      <c r="X10" s="128"/>
    </row>
    <row r="11" spans="1:24" s="27" customFormat="1" ht="10.5" customHeight="1">
      <c r="A11" s="64"/>
      <c r="B11" s="89"/>
      <c r="C11" s="47" t="s">
        <v>81</v>
      </c>
      <c r="D11" s="46"/>
      <c r="E11" s="46"/>
      <c r="F11" s="46"/>
      <c r="G11" s="46"/>
      <c r="H11" s="36"/>
      <c r="I11" s="36"/>
      <c r="J11" s="36"/>
      <c r="K11" s="36"/>
      <c r="L11" s="36"/>
      <c r="M11" s="36"/>
      <c r="N11" s="36"/>
      <c r="O11" s="36"/>
      <c r="P11" s="38"/>
      <c r="Q11" s="38"/>
      <c r="R11" s="38"/>
      <c r="S11" s="28"/>
      <c r="T11" s="39"/>
      <c r="U11" s="38"/>
      <c r="V11" s="38"/>
      <c r="W11" s="129"/>
      <c r="X11" s="28"/>
    </row>
    <row r="12" spans="1:24" s="22" customFormat="1" ht="10.5" customHeight="1">
      <c r="A12" s="64"/>
      <c r="B12" s="89"/>
      <c r="C12" s="46" t="s">
        <v>51</v>
      </c>
      <c r="D12" s="88" t="s">
        <v>83</v>
      </c>
      <c r="E12" s="89"/>
      <c r="F12" s="89"/>
      <c r="G12" s="89"/>
      <c r="H12" s="82"/>
      <c r="I12" s="82"/>
      <c r="J12" s="82"/>
      <c r="K12" s="82"/>
      <c r="L12" s="82"/>
      <c r="M12" s="82"/>
      <c r="N12" s="82"/>
      <c r="O12" s="82"/>
      <c r="P12" s="83"/>
      <c r="Q12" s="83"/>
      <c r="R12" s="83"/>
      <c r="S12" s="84"/>
      <c r="T12" s="87"/>
      <c r="U12" s="83"/>
      <c r="V12" s="83"/>
      <c r="W12" s="128"/>
      <c r="X12" s="128"/>
    </row>
    <row r="13" spans="1:24" s="22" customFormat="1" ht="9.75" customHeight="1">
      <c r="A13" s="64"/>
      <c r="B13" s="89"/>
      <c r="C13" s="46" t="s">
        <v>51</v>
      </c>
      <c r="D13" s="89" t="s">
        <v>51</v>
      </c>
      <c r="E13" s="47" t="s">
        <v>151</v>
      </c>
      <c r="F13" s="46"/>
      <c r="G13" s="46"/>
      <c r="H13" s="36"/>
      <c r="I13" s="36"/>
      <c r="J13" s="36"/>
      <c r="K13" s="36"/>
      <c r="L13" s="36"/>
      <c r="M13" s="36"/>
      <c r="N13" s="36"/>
      <c r="O13" s="36"/>
      <c r="P13" s="39"/>
      <c r="Q13" s="38"/>
      <c r="R13" s="38"/>
      <c r="S13" s="23"/>
      <c r="T13" s="39"/>
      <c r="U13" s="38"/>
      <c r="V13" s="38"/>
      <c r="W13" s="130"/>
      <c r="X13" s="23"/>
    </row>
    <row r="14" spans="1:24" s="22" customFormat="1" ht="10.5" customHeight="1">
      <c r="A14" s="96" t="s">
        <v>152</v>
      </c>
      <c r="B14" s="89"/>
      <c r="C14" s="46" t="s">
        <v>51</v>
      </c>
      <c r="D14" s="89" t="s">
        <v>51</v>
      </c>
      <c r="E14" s="46" t="s">
        <v>51</v>
      </c>
      <c r="F14" s="46" t="s">
        <v>51</v>
      </c>
      <c r="G14" s="46"/>
      <c r="H14" s="36">
        <f>I14+K14</f>
        <v>196</v>
      </c>
      <c r="I14" s="82">
        <v>196</v>
      </c>
      <c r="J14" s="82"/>
      <c r="K14" s="82"/>
      <c r="L14" s="36">
        <f>M14+O14</f>
        <v>220</v>
      </c>
      <c r="M14" s="82">
        <v>220</v>
      </c>
      <c r="N14" s="82"/>
      <c r="O14" s="82"/>
      <c r="P14" s="39">
        <f>Q14+S14</f>
        <v>220</v>
      </c>
      <c r="Q14" s="87">
        <v>220</v>
      </c>
      <c r="R14" s="87"/>
      <c r="S14" s="87"/>
      <c r="T14" s="39">
        <f>U14+W14</f>
        <v>220</v>
      </c>
      <c r="U14" s="87">
        <v>220</v>
      </c>
      <c r="V14" s="87"/>
      <c r="W14" s="131"/>
      <c r="X14" s="23" t="s">
        <v>86</v>
      </c>
    </row>
    <row r="15" spans="1:24" s="35" customFormat="1" ht="10.5" customHeight="1">
      <c r="A15" s="113"/>
      <c r="B15" s="89"/>
      <c r="C15" s="46"/>
      <c r="D15" s="89"/>
      <c r="E15" s="46"/>
      <c r="F15" s="47" t="s">
        <v>61</v>
      </c>
      <c r="G15" s="47"/>
      <c r="H15" s="36">
        <f t="shared" ref="H15:W15" si="0">SUM(H14:H14)</f>
        <v>196</v>
      </c>
      <c r="I15" s="36">
        <f t="shared" si="0"/>
        <v>196</v>
      </c>
      <c r="J15" s="36">
        <f t="shared" si="0"/>
        <v>0</v>
      </c>
      <c r="K15" s="36">
        <f t="shared" si="0"/>
        <v>0</v>
      </c>
      <c r="L15" s="36">
        <f t="shared" si="0"/>
        <v>220</v>
      </c>
      <c r="M15" s="36">
        <f t="shared" si="0"/>
        <v>220</v>
      </c>
      <c r="N15" s="36">
        <f t="shared" si="0"/>
        <v>0</v>
      </c>
      <c r="O15" s="36">
        <f t="shared" si="0"/>
        <v>0</v>
      </c>
      <c r="P15" s="36">
        <f t="shared" si="0"/>
        <v>220</v>
      </c>
      <c r="Q15" s="36">
        <f t="shared" si="0"/>
        <v>220</v>
      </c>
      <c r="R15" s="36">
        <f t="shared" si="0"/>
        <v>0</v>
      </c>
      <c r="S15" s="36">
        <f t="shared" si="0"/>
        <v>0</v>
      </c>
      <c r="T15" s="36">
        <f t="shared" si="0"/>
        <v>220</v>
      </c>
      <c r="U15" s="36">
        <f t="shared" si="0"/>
        <v>220</v>
      </c>
      <c r="V15" s="36">
        <f t="shared" si="0"/>
        <v>0</v>
      </c>
      <c r="W15" s="119">
        <f t="shared" si="0"/>
        <v>0</v>
      </c>
      <c r="X15" s="37"/>
    </row>
    <row r="16" spans="1:24" s="22" customFormat="1" ht="10.5" customHeight="1">
      <c r="A16" s="64"/>
      <c r="B16" s="89"/>
      <c r="C16" s="46" t="s">
        <v>51</v>
      </c>
      <c r="D16" s="89" t="s">
        <v>51</v>
      </c>
      <c r="E16" s="47" t="s">
        <v>84</v>
      </c>
      <c r="F16" s="46"/>
      <c r="G16" s="46"/>
      <c r="H16" s="36"/>
      <c r="I16" s="36"/>
      <c r="J16" s="36"/>
      <c r="K16" s="36"/>
      <c r="L16" s="36"/>
      <c r="M16" s="36"/>
      <c r="N16" s="36"/>
      <c r="O16" s="36"/>
      <c r="P16" s="39"/>
      <c r="Q16" s="39"/>
      <c r="R16" s="39"/>
      <c r="S16" s="37"/>
      <c r="T16" s="39"/>
      <c r="U16" s="39"/>
      <c r="V16" s="39"/>
      <c r="W16" s="132"/>
      <c r="X16" s="23"/>
    </row>
    <row r="17" spans="1:24" s="22" customFormat="1" ht="10.5" customHeight="1">
      <c r="A17" s="18" t="s">
        <v>153</v>
      </c>
      <c r="B17" s="89"/>
      <c r="C17" s="46" t="s">
        <v>51</v>
      </c>
      <c r="D17" s="89" t="s">
        <v>51</v>
      </c>
      <c r="E17" s="46" t="s">
        <v>50</v>
      </c>
      <c r="F17" s="46" t="s">
        <v>51</v>
      </c>
      <c r="G17" s="46"/>
      <c r="H17" s="36">
        <f>I17+K17</f>
        <v>0</v>
      </c>
      <c r="I17" s="82"/>
      <c r="J17" s="82"/>
      <c r="K17" s="82"/>
      <c r="L17" s="36">
        <f>M17+O17</f>
        <v>18</v>
      </c>
      <c r="M17" s="82">
        <v>18</v>
      </c>
      <c r="N17" s="82"/>
      <c r="O17" s="82"/>
      <c r="P17" s="39">
        <f>Q17+S17</f>
        <v>40</v>
      </c>
      <c r="Q17" s="87">
        <v>40</v>
      </c>
      <c r="R17" s="87"/>
      <c r="S17" s="85"/>
      <c r="T17" s="39">
        <f>U17+W17</f>
        <v>60</v>
      </c>
      <c r="U17" s="87">
        <v>60</v>
      </c>
      <c r="V17" s="87"/>
      <c r="W17" s="133"/>
      <c r="X17" s="23" t="s">
        <v>86</v>
      </c>
    </row>
    <row r="18" spans="1:24" s="35" customFormat="1" ht="10.5" customHeight="1">
      <c r="A18" s="113"/>
      <c r="B18" s="89"/>
      <c r="C18" s="46"/>
      <c r="D18" s="89"/>
      <c r="E18" s="46"/>
      <c r="F18" s="47" t="s">
        <v>61</v>
      </c>
      <c r="G18" s="47"/>
      <c r="H18" s="36">
        <f t="shared" ref="H18:W18" si="1">SUM(H17:H17)</f>
        <v>0</v>
      </c>
      <c r="I18" s="36">
        <f t="shared" si="1"/>
        <v>0</v>
      </c>
      <c r="J18" s="36">
        <f t="shared" si="1"/>
        <v>0</v>
      </c>
      <c r="K18" s="36">
        <f t="shared" si="1"/>
        <v>0</v>
      </c>
      <c r="L18" s="36">
        <f t="shared" si="1"/>
        <v>18</v>
      </c>
      <c r="M18" s="36">
        <f t="shared" si="1"/>
        <v>18</v>
      </c>
      <c r="N18" s="36">
        <f t="shared" si="1"/>
        <v>0</v>
      </c>
      <c r="O18" s="36">
        <f t="shared" si="1"/>
        <v>0</v>
      </c>
      <c r="P18" s="36">
        <f t="shared" si="1"/>
        <v>40</v>
      </c>
      <c r="Q18" s="36">
        <f t="shared" si="1"/>
        <v>40</v>
      </c>
      <c r="R18" s="36">
        <f t="shared" si="1"/>
        <v>0</v>
      </c>
      <c r="S18" s="36">
        <f t="shared" si="1"/>
        <v>0</v>
      </c>
      <c r="T18" s="36">
        <f t="shared" si="1"/>
        <v>60</v>
      </c>
      <c r="U18" s="36">
        <f t="shared" si="1"/>
        <v>60</v>
      </c>
      <c r="V18" s="36">
        <f t="shared" si="1"/>
        <v>0</v>
      </c>
      <c r="W18" s="119">
        <f t="shared" si="1"/>
        <v>0</v>
      </c>
      <c r="X18" s="37"/>
    </row>
    <row r="19" spans="1:24" s="22" customFormat="1" ht="10.5" customHeight="1">
      <c r="A19" s="64"/>
      <c r="B19" s="89"/>
      <c r="C19" s="46" t="s">
        <v>51</v>
      </c>
      <c r="D19" s="89" t="s">
        <v>51</v>
      </c>
      <c r="E19" s="47" t="s">
        <v>85</v>
      </c>
      <c r="F19" s="46"/>
      <c r="G19" s="46"/>
      <c r="H19" s="36"/>
      <c r="I19" s="36"/>
      <c r="J19" s="36"/>
      <c r="K19" s="36"/>
      <c r="L19" s="36"/>
      <c r="M19" s="36"/>
      <c r="N19" s="36"/>
      <c r="O19" s="36"/>
      <c r="P19" s="39"/>
      <c r="Q19" s="39"/>
      <c r="R19" s="39"/>
      <c r="S19" s="37"/>
      <c r="T19" s="39"/>
      <c r="U19" s="39"/>
      <c r="V19" s="39"/>
      <c r="W19" s="132"/>
      <c r="X19" s="23"/>
    </row>
    <row r="20" spans="1:24" s="22" customFormat="1" ht="10.5" customHeight="1">
      <c r="A20" s="155" t="s">
        <v>153</v>
      </c>
      <c r="B20" s="89"/>
      <c r="C20" s="46" t="s">
        <v>51</v>
      </c>
      <c r="D20" s="89" t="s">
        <v>51</v>
      </c>
      <c r="E20" s="46" t="s">
        <v>52</v>
      </c>
      <c r="F20" s="46" t="s">
        <v>51</v>
      </c>
      <c r="G20" s="46"/>
      <c r="H20" s="36">
        <f>I20+K20</f>
        <v>0</v>
      </c>
      <c r="I20" s="82"/>
      <c r="J20" s="82"/>
      <c r="K20" s="82"/>
      <c r="L20" s="36">
        <f>M20+O20</f>
        <v>0</v>
      </c>
      <c r="M20" s="82"/>
      <c r="N20" s="82"/>
      <c r="O20" s="82">
        <v>0</v>
      </c>
      <c r="P20" s="39">
        <f>Q20+S20</f>
        <v>1000</v>
      </c>
      <c r="Q20" s="87"/>
      <c r="R20" s="87"/>
      <c r="S20" s="87">
        <v>1000</v>
      </c>
      <c r="T20" s="39">
        <f>U20+W20</f>
        <v>100</v>
      </c>
      <c r="U20" s="87"/>
      <c r="V20" s="87"/>
      <c r="W20" s="131">
        <v>100</v>
      </c>
      <c r="X20" s="143" t="s">
        <v>86</v>
      </c>
    </row>
    <row r="21" spans="1:24" s="35" customFormat="1" ht="10.5" customHeight="1">
      <c r="A21" s="113"/>
      <c r="B21" s="89"/>
      <c r="C21" s="46"/>
      <c r="D21" s="89"/>
      <c r="E21" s="46"/>
      <c r="F21" s="47" t="s">
        <v>61</v>
      </c>
      <c r="G21" s="47"/>
      <c r="H21" s="36">
        <f t="shared" ref="H21:W21" si="2">SUM(H20:H20)</f>
        <v>0</v>
      </c>
      <c r="I21" s="36">
        <f t="shared" si="2"/>
        <v>0</v>
      </c>
      <c r="J21" s="36">
        <f t="shared" si="2"/>
        <v>0</v>
      </c>
      <c r="K21" s="36">
        <f t="shared" si="2"/>
        <v>0</v>
      </c>
      <c r="L21" s="36">
        <f t="shared" si="2"/>
        <v>0</v>
      </c>
      <c r="M21" s="36">
        <f t="shared" si="2"/>
        <v>0</v>
      </c>
      <c r="N21" s="36">
        <f t="shared" si="2"/>
        <v>0</v>
      </c>
      <c r="O21" s="36">
        <f t="shared" si="2"/>
        <v>0</v>
      </c>
      <c r="P21" s="36">
        <f t="shared" si="2"/>
        <v>1000</v>
      </c>
      <c r="Q21" s="36">
        <f t="shared" si="2"/>
        <v>0</v>
      </c>
      <c r="R21" s="36">
        <f t="shared" si="2"/>
        <v>0</v>
      </c>
      <c r="S21" s="36">
        <f t="shared" si="2"/>
        <v>1000</v>
      </c>
      <c r="T21" s="36">
        <f t="shared" si="2"/>
        <v>100</v>
      </c>
      <c r="U21" s="36">
        <f t="shared" si="2"/>
        <v>0</v>
      </c>
      <c r="V21" s="36">
        <f t="shared" si="2"/>
        <v>0</v>
      </c>
      <c r="W21" s="119">
        <f t="shared" si="2"/>
        <v>100</v>
      </c>
      <c r="X21" s="37"/>
    </row>
    <row r="22" spans="1:24" s="22" customFormat="1" ht="10.5" customHeight="1">
      <c r="A22" s="64"/>
      <c r="B22" s="89"/>
      <c r="C22" s="46" t="s">
        <v>51</v>
      </c>
      <c r="D22" s="89" t="s">
        <v>51</v>
      </c>
      <c r="E22" s="47" t="s">
        <v>87</v>
      </c>
      <c r="F22" s="46"/>
      <c r="G22" s="46"/>
      <c r="H22" s="36"/>
      <c r="I22" s="36"/>
      <c r="J22" s="36"/>
      <c r="K22" s="36"/>
      <c r="L22" s="36"/>
      <c r="M22" s="36"/>
      <c r="N22" s="36"/>
      <c r="O22" s="36"/>
      <c r="P22" s="39"/>
      <c r="Q22" s="39"/>
      <c r="R22" s="39"/>
      <c r="S22" s="37"/>
      <c r="T22" s="39"/>
      <c r="U22" s="39"/>
      <c r="V22" s="39"/>
      <c r="W22" s="132"/>
      <c r="X22" s="23"/>
    </row>
    <row r="23" spans="1:24" s="22" customFormat="1" ht="10.5" customHeight="1">
      <c r="A23" s="96" t="s">
        <v>154</v>
      </c>
      <c r="B23" s="89"/>
      <c r="C23" s="46" t="s">
        <v>51</v>
      </c>
      <c r="D23" s="89" t="s">
        <v>51</v>
      </c>
      <c r="E23" s="46" t="s">
        <v>70</v>
      </c>
      <c r="F23" s="46" t="s">
        <v>51</v>
      </c>
      <c r="G23" s="46"/>
      <c r="H23" s="36">
        <f>I23+K23</f>
        <v>0</v>
      </c>
      <c r="I23" s="82"/>
      <c r="J23" s="82"/>
      <c r="K23" s="82"/>
      <c r="L23" s="36">
        <f>M23+O23</f>
        <v>5</v>
      </c>
      <c r="M23" s="82">
        <v>5</v>
      </c>
      <c r="N23" s="82"/>
      <c r="O23" s="82"/>
      <c r="P23" s="39">
        <f>Q23+S23</f>
        <v>5</v>
      </c>
      <c r="Q23" s="87">
        <v>5</v>
      </c>
      <c r="R23" s="87"/>
      <c r="S23" s="85"/>
      <c r="T23" s="39">
        <f>U23+W23</f>
        <v>5</v>
      </c>
      <c r="U23" s="87">
        <v>5</v>
      </c>
      <c r="V23" s="87"/>
      <c r="W23" s="133"/>
      <c r="X23" s="23" t="s">
        <v>86</v>
      </c>
    </row>
    <row r="24" spans="1:24" s="35" customFormat="1" ht="10.5" customHeight="1">
      <c r="A24" s="113"/>
      <c r="B24" s="89"/>
      <c r="C24" s="46"/>
      <c r="D24" s="89"/>
      <c r="E24" s="46"/>
      <c r="F24" s="47" t="s">
        <v>61</v>
      </c>
      <c r="G24" s="47"/>
      <c r="H24" s="36">
        <f t="shared" ref="H24:W24" si="3">SUM(H23:H23)</f>
        <v>0</v>
      </c>
      <c r="I24" s="36">
        <f t="shared" si="3"/>
        <v>0</v>
      </c>
      <c r="J24" s="36">
        <f t="shared" si="3"/>
        <v>0</v>
      </c>
      <c r="K24" s="36">
        <f t="shared" si="3"/>
        <v>0</v>
      </c>
      <c r="L24" s="36">
        <f t="shared" si="3"/>
        <v>5</v>
      </c>
      <c r="M24" s="36">
        <f t="shared" si="3"/>
        <v>5</v>
      </c>
      <c r="N24" s="36">
        <f t="shared" si="3"/>
        <v>0</v>
      </c>
      <c r="O24" s="36">
        <f t="shared" si="3"/>
        <v>0</v>
      </c>
      <c r="P24" s="36">
        <f t="shared" si="3"/>
        <v>5</v>
      </c>
      <c r="Q24" s="36">
        <f t="shared" si="3"/>
        <v>5</v>
      </c>
      <c r="R24" s="36">
        <f t="shared" si="3"/>
        <v>0</v>
      </c>
      <c r="S24" s="36">
        <f t="shared" si="3"/>
        <v>0</v>
      </c>
      <c r="T24" s="36">
        <f t="shared" si="3"/>
        <v>5</v>
      </c>
      <c r="U24" s="36">
        <f t="shared" si="3"/>
        <v>5</v>
      </c>
      <c r="V24" s="36">
        <f t="shared" si="3"/>
        <v>0</v>
      </c>
      <c r="W24" s="119">
        <f t="shared" si="3"/>
        <v>0</v>
      </c>
      <c r="X24" s="37"/>
    </row>
    <row r="25" spans="1:24" s="35" customFormat="1" ht="10.5" customHeight="1">
      <c r="A25" s="113"/>
      <c r="B25" s="89"/>
      <c r="C25" s="46"/>
      <c r="D25" s="89"/>
      <c r="E25" s="88" t="s">
        <v>62</v>
      </c>
      <c r="F25" s="88"/>
      <c r="G25" s="88"/>
      <c r="H25" s="82">
        <f>H15+H18+H21+H24</f>
        <v>196</v>
      </c>
      <c r="I25" s="82">
        <f t="shared" ref="I25:W25" si="4">I15+I18+I21+I24</f>
        <v>196</v>
      </c>
      <c r="J25" s="82">
        <f t="shared" si="4"/>
        <v>0</v>
      </c>
      <c r="K25" s="82">
        <f t="shared" si="4"/>
        <v>0</v>
      </c>
      <c r="L25" s="82">
        <f t="shared" si="4"/>
        <v>243</v>
      </c>
      <c r="M25" s="82">
        <f t="shared" si="4"/>
        <v>243</v>
      </c>
      <c r="N25" s="82">
        <f t="shared" si="4"/>
        <v>0</v>
      </c>
      <c r="O25" s="82">
        <f t="shared" si="4"/>
        <v>0</v>
      </c>
      <c r="P25" s="82">
        <f t="shared" si="4"/>
        <v>1265</v>
      </c>
      <c r="Q25" s="82">
        <f t="shared" si="4"/>
        <v>265</v>
      </c>
      <c r="R25" s="82">
        <f t="shared" si="4"/>
        <v>0</v>
      </c>
      <c r="S25" s="82">
        <f t="shared" si="4"/>
        <v>1000</v>
      </c>
      <c r="T25" s="82">
        <f t="shared" si="4"/>
        <v>385</v>
      </c>
      <c r="U25" s="82">
        <f t="shared" si="4"/>
        <v>285</v>
      </c>
      <c r="V25" s="82">
        <f t="shared" si="4"/>
        <v>0</v>
      </c>
      <c r="W25" s="82">
        <f t="shared" si="4"/>
        <v>100</v>
      </c>
      <c r="X25" s="37"/>
    </row>
    <row r="26" spans="1:24" s="22" customFormat="1" ht="10.5" customHeight="1">
      <c r="A26" s="64"/>
      <c r="B26" s="89"/>
      <c r="C26" s="46" t="s">
        <v>51</v>
      </c>
      <c r="D26" s="88" t="s">
        <v>88</v>
      </c>
      <c r="E26" s="88"/>
      <c r="F26" s="93"/>
      <c r="G26" s="93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134"/>
      <c r="X26" s="23"/>
    </row>
    <row r="27" spans="1:24" s="22" customFormat="1" ht="10.5" customHeight="1">
      <c r="A27" s="64"/>
      <c r="B27" s="89"/>
      <c r="C27" s="46" t="s">
        <v>51</v>
      </c>
      <c r="D27" s="89" t="s">
        <v>50</v>
      </c>
      <c r="E27" s="47" t="s">
        <v>89</v>
      </c>
      <c r="F27" s="71"/>
      <c r="G27" s="71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119"/>
      <c r="X27" s="23"/>
    </row>
    <row r="28" spans="1:24" s="22" customFormat="1" ht="10.5" customHeight="1">
      <c r="A28" s="96" t="s">
        <v>170</v>
      </c>
      <c r="B28" s="89"/>
      <c r="C28" s="46" t="s">
        <v>51</v>
      </c>
      <c r="D28" s="89" t="s">
        <v>50</v>
      </c>
      <c r="E28" s="46" t="s">
        <v>51</v>
      </c>
      <c r="F28" s="46" t="s">
        <v>51</v>
      </c>
      <c r="G28" s="71"/>
      <c r="H28" s="36">
        <f>I28+K28</f>
        <v>0</v>
      </c>
      <c r="I28" s="82"/>
      <c r="J28" s="82"/>
      <c r="K28" s="82"/>
      <c r="L28" s="36">
        <f>M28+O28</f>
        <v>0</v>
      </c>
      <c r="M28" s="82"/>
      <c r="N28" s="82"/>
      <c r="O28" s="82"/>
      <c r="P28" s="36">
        <f>Q28+S28</f>
        <v>50</v>
      </c>
      <c r="Q28" s="82">
        <v>50</v>
      </c>
      <c r="R28" s="82"/>
      <c r="S28" s="82"/>
      <c r="T28" s="36">
        <f>U28+W28</f>
        <v>100</v>
      </c>
      <c r="U28" s="82">
        <v>100</v>
      </c>
      <c r="V28" s="82"/>
      <c r="W28" s="134"/>
      <c r="X28" s="23" t="s">
        <v>86</v>
      </c>
    </row>
    <row r="29" spans="1:24" s="22" customFormat="1" ht="10.5" customHeight="1">
      <c r="A29" s="18"/>
      <c r="B29" s="89"/>
      <c r="C29" s="46"/>
      <c r="D29" s="89"/>
      <c r="E29" s="47"/>
      <c r="F29" s="47" t="s">
        <v>61</v>
      </c>
      <c r="G29" s="71"/>
      <c r="H29" s="36">
        <f t="shared" ref="H29:W29" si="5">SUM(H28:H28)</f>
        <v>0</v>
      </c>
      <c r="I29" s="36">
        <f t="shared" si="5"/>
        <v>0</v>
      </c>
      <c r="J29" s="36">
        <f t="shared" si="5"/>
        <v>0</v>
      </c>
      <c r="K29" s="36">
        <f t="shared" si="5"/>
        <v>0</v>
      </c>
      <c r="L29" s="36">
        <f t="shared" si="5"/>
        <v>0</v>
      </c>
      <c r="M29" s="36">
        <f t="shared" si="5"/>
        <v>0</v>
      </c>
      <c r="N29" s="36">
        <f t="shared" si="5"/>
        <v>0</v>
      </c>
      <c r="O29" s="36">
        <f t="shared" si="5"/>
        <v>0</v>
      </c>
      <c r="P29" s="36">
        <f t="shared" si="5"/>
        <v>50</v>
      </c>
      <c r="Q29" s="36">
        <f t="shared" si="5"/>
        <v>50</v>
      </c>
      <c r="R29" s="36">
        <f t="shared" si="5"/>
        <v>0</v>
      </c>
      <c r="S29" s="36">
        <f t="shared" si="5"/>
        <v>0</v>
      </c>
      <c r="T29" s="36">
        <f t="shared" si="5"/>
        <v>100</v>
      </c>
      <c r="U29" s="36">
        <f t="shared" si="5"/>
        <v>100</v>
      </c>
      <c r="V29" s="36">
        <f t="shared" si="5"/>
        <v>0</v>
      </c>
      <c r="W29" s="119">
        <f t="shared" si="5"/>
        <v>0</v>
      </c>
      <c r="X29" s="23"/>
    </row>
    <row r="30" spans="1:24" s="22" customFormat="1" ht="10.5" customHeight="1">
      <c r="A30" s="64"/>
      <c r="B30" s="89"/>
      <c r="C30" s="46" t="s">
        <v>51</v>
      </c>
      <c r="D30" s="89" t="s">
        <v>50</v>
      </c>
      <c r="E30" s="47" t="s">
        <v>90</v>
      </c>
      <c r="F30" s="71"/>
      <c r="G30" s="71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119"/>
      <c r="X30" s="23"/>
    </row>
    <row r="31" spans="1:24" s="22" customFormat="1" ht="10.5" customHeight="1">
      <c r="A31" s="96" t="s">
        <v>152</v>
      </c>
      <c r="B31" s="89"/>
      <c r="C31" s="46" t="s">
        <v>51</v>
      </c>
      <c r="D31" s="89" t="s">
        <v>50</v>
      </c>
      <c r="E31" s="46" t="s">
        <v>50</v>
      </c>
      <c r="F31" s="46" t="s">
        <v>51</v>
      </c>
      <c r="G31" s="71"/>
      <c r="H31" s="36">
        <f>I31+K31</f>
        <v>0</v>
      </c>
      <c r="I31" s="82"/>
      <c r="J31" s="82"/>
      <c r="K31" s="82"/>
      <c r="L31" s="36">
        <f>M31+O31</f>
        <v>20</v>
      </c>
      <c r="M31" s="82">
        <v>20</v>
      </c>
      <c r="N31" s="82"/>
      <c r="O31" s="82"/>
      <c r="P31" s="36">
        <f>Q31+S31</f>
        <v>10</v>
      </c>
      <c r="Q31" s="82">
        <v>10</v>
      </c>
      <c r="R31" s="82"/>
      <c r="S31" s="82"/>
      <c r="T31" s="36">
        <f>U31+W31</f>
        <v>10</v>
      </c>
      <c r="U31" s="82">
        <v>10</v>
      </c>
      <c r="V31" s="82"/>
      <c r="W31" s="134"/>
      <c r="X31" s="23" t="s">
        <v>86</v>
      </c>
    </row>
    <row r="32" spans="1:24" s="22" customFormat="1" ht="10.5" customHeight="1">
      <c r="A32" s="18"/>
      <c r="B32" s="89"/>
      <c r="C32" s="46"/>
      <c r="D32" s="89"/>
      <c r="E32" s="47"/>
      <c r="F32" s="47" t="s">
        <v>61</v>
      </c>
      <c r="G32" s="71"/>
      <c r="H32" s="36">
        <f t="shared" ref="H32:W32" si="6">SUM(H31:H31)</f>
        <v>0</v>
      </c>
      <c r="I32" s="36">
        <f t="shared" si="6"/>
        <v>0</v>
      </c>
      <c r="J32" s="36">
        <f t="shared" si="6"/>
        <v>0</v>
      </c>
      <c r="K32" s="36">
        <f t="shared" si="6"/>
        <v>0</v>
      </c>
      <c r="L32" s="36">
        <f t="shared" si="6"/>
        <v>20</v>
      </c>
      <c r="M32" s="36">
        <f t="shared" si="6"/>
        <v>20</v>
      </c>
      <c r="N32" s="36">
        <f t="shared" si="6"/>
        <v>0</v>
      </c>
      <c r="O32" s="36">
        <f t="shared" si="6"/>
        <v>0</v>
      </c>
      <c r="P32" s="36">
        <f t="shared" si="6"/>
        <v>10</v>
      </c>
      <c r="Q32" s="36">
        <f t="shared" si="6"/>
        <v>10</v>
      </c>
      <c r="R32" s="36">
        <f t="shared" si="6"/>
        <v>0</v>
      </c>
      <c r="S32" s="36">
        <f t="shared" si="6"/>
        <v>0</v>
      </c>
      <c r="T32" s="36">
        <f t="shared" si="6"/>
        <v>10</v>
      </c>
      <c r="U32" s="36">
        <f t="shared" si="6"/>
        <v>10</v>
      </c>
      <c r="V32" s="36">
        <f t="shared" si="6"/>
        <v>0</v>
      </c>
      <c r="W32" s="119">
        <f t="shared" si="6"/>
        <v>0</v>
      </c>
      <c r="X32" s="23"/>
    </row>
    <row r="33" spans="1:24" s="22" customFormat="1" ht="10.5" customHeight="1">
      <c r="A33" s="64"/>
      <c r="B33" s="89"/>
      <c r="C33" s="46" t="s">
        <v>51</v>
      </c>
      <c r="D33" s="89" t="s">
        <v>50</v>
      </c>
      <c r="E33" s="47" t="s">
        <v>155</v>
      </c>
      <c r="F33" s="71"/>
      <c r="G33" s="71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119"/>
      <c r="X33" s="23"/>
    </row>
    <row r="34" spans="1:24" s="22" customFormat="1" ht="10.5" customHeight="1">
      <c r="A34" s="96" t="s">
        <v>171</v>
      </c>
      <c r="B34" s="89"/>
      <c r="C34" s="46" t="s">
        <v>51</v>
      </c>
      <c r="D34" s="89" t="s">
        <v>50</v>
      </c>
      <c r="E34" s="46" t="s">
        <v>52</v>
      </c>
      <c r="F34" s="46" t="s">
        <v>51</v>
      </c>
      <c r="G34" s="71"/>
      <c r="H34" s="36">
        <f>I34+K34</f>
        <v>0</v>
      </c>
      <c r="I34" s="82"/>
      <c r="J34" s="82"/>
      <c r="K34" s="82"/>
      <c r="L34" s="36">
        <f>M34+O34</f>
        <v>10</v>
      </c>
      <c r="M34" s="82">
        <v>10</v>
      </c>
      <c r="N34" s="82"/>
      <c r="O34" s="82"/>
      <c r="P34" s="36">
        <f>Q34+S34</f>
        <v>10</v>
      </c>
      <c r="Q34" s="82">
        <v>10</v>
      </c>
      <c r="R34" s="82"/>
      <c r="S34" s="82"/>
      <c r="T34" s="36">
        <f>U34+W34</f>
        <v>10</v>
      </c>
      <c r="U34" s="82">
        <v>10</v>
      </c>
      <c r="V34" s="82"/>
      <c r="W34" s="134"/>
      <c r="X34" s="23" t="s">
        <v>86</v>
      </c>
    </row>
    <row r="35" spans="1:24" s="22" customFormat="1" ht="10.5" customHeight="1">
      <c r="A35" s="18"/>
      <c r="B35" s="89"/>
      <c r="C35" s="46"/>
      <c r="D35" s="89"/>
      <c r="E35" s="47"/>
      <c r="F35" s="47" t="s">
        <v>61</v>
      </c>
      <c r="G35" s="71"/>
      <c r="H35" s="36">
        <f t="shared" ref="H35:W35" si="7">SUM(H34:H34)</f>
        <v>0</v>
      </c>
      <c r="I35" s="36">
        <f t="shared" si="7"/>
        <v>0</v>
      </c>
      <c r="J35" s="36">
        <f t="shared" si="7"/>
        <v>0</v>
      </c>
      <c r="K35" s="36">
        <f t="shared" si="7"/>
        <v>0</v>
      </c>
      <c r="L35" s="36">
        <f t="shared" si="7"/>
        <v>10</v>
      </c>
      <c r="M35" s="36">
        <f t="shared" si="7"/>
        <v>10</v>
      </c>
      <c r="N35" s="36">
        <f t="shared" si="7"/>
        <v>0</v>
      </c>
      <c r="O35" s="36">
        <f t="shared" si="7"/>
        <v>0</v>
      </c>
      <c r="P35" s="36">
        <f t="shared" si="7"/>
        <v>10</v>
      </c>
      <c r="Q35" s="36">
        <f t="shared" si="7"/>
        <v>10</v>
      </c>
      <c r="R35" s="36">
        <f t="shared" si="7"/>
        <v>0</v>
      </c>
      <c r="S35" s="36">
        <f t="shared" si="7"/>
        <v>0</v>
      </c>
      <c r="T35" s="36">
        <f t="shared" si="7"/>
        <v>10</v>
      </c>
      <c r="U35" s="36">
        <f t="shared" si="7"/>
        <v>10</v>
      </c>
      <c r="V35" s="36">
        <f t="shared" si="7"/>
        <v>0</v>
      </c>
      <c r="W35" s="119">
        <f t="shared" si="7"/>
        <v>0</v>
      </c>
      <c r="X35" s="23"/>
    </row>
    <row r="36" spans="1:24" s="22" customFormat="1" ht="10.5" customHeight="1">
      <c r="A36" s="64"/>
      <c r="B36" s="89"/>
      <c r="C36" s="46" t="s">
        <v>51</v>
      </c>
      <c r="D36" s="89" t="s">
        <v>50</v>
      </c>
      <c r="E36" s="47" t="s">
        <v>156</v>
      </c>
      <c r="F36" s="71"/>
      <c r="G36" s="71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119"/>
      <c r="X36" s="23"/>
    </row>
    <row r="37" spans="1:24" s="22" customFormat="1" ht="10.5" customHeight="1">
      <c r="A37" s="96" t="s">
        <v>170</v>
      </c>
      <c r="B37" s="89"/>
      <c r="C37" s="46" t="s">
        <v>51</v>
      </c>
      <c r="D37" s="89" t="s">
        <v>50</v>
      </c>
      <c r="E37" s="46" t="s">
        <v>70</v>
      </c>
      <c r="F37" s="46" t="s">
        <v>51</v>
      </c>
      <c r="G37" s="71"/>
      <c r="H37" s="36">
        <f>I37+K37</f>
        <v>0</v>
      </c>
      <c r="I37" s="82"/>
      <c r="J37" s="82"/>
      <c r="K37" s="82"/>
      <c r="L37" s="36">
        <f>M37+O37</f>
        <v>0</v>
      </c>
      <c r="M37" s="82"/>
      <c r="N37" s="82"/>
      <c r="O37" s="82"/>
      <c r="P37" s="36">
        <f>Q37+S37</f>
        <v>0</v>
      </c>
      <c r="Q37" s="82"/>
      <c r="R37" s="82"/>
      <c r="S37" s="82"/>
      <c r="T37" s="36">
        <f>U37+W37</f>
        <v>0</v>
      </c>
      <c r="U37" s="82"/>
      <c r="V37" s="82"/>
      <c r="W37" s="134"/>
      <c r="X37" s="143" t="s">
        <v>86</v>
      </c>
    </row>
    <row r="38" spans="1:24" s="22" customFormat="1" ht="10.5" customHeight="1">
      <c r="A38" s="18"/>
      <c r="B38" s="89"/>
      <c r="C38" s="46"/>
      <c r="D38" s="89"/>
      <c r="E38" s="47"/>
      <c r="F38" s="47" t="s">
        <v>61</v>
      </c>
      <c r="G38" s="71"/>
      <c r="H38" s="36">
        <f t="shared" ref="H38:W38" si="8">SUM(H37:H37)</f>
        <v>0</v>
      </c>
      <c r="I38" s="36">
        <f t="shared" si="8"/>
        <v>0</v>
      </c>
      <c r="J38" s="36">
        <f t="shared" si="8"/>
        <v>0</v>
      </c>
      <c r="K38" s="36">
        <f t="shared" si="8"/>
        <v>0</v>
      </c>
      <c r="L38" s="36">
        <f t="shared" si="8"/>
        <v>0</v>
      </c>
      <c r="M38" s="36">
        <f t="shared" si="8"/>
        <v>0</v>
      </c>
      <c r="N38" s="36">
        <f t="shared" si="8"/>
        <v>0</v>
      </c>
      <c r="O38" s="36">
        <f t="shared" si="8"/>
        <v>0</v>
      </c>
      <c r="P38" s="36">
        <f t="shared" si="8"/>
        <v>0</v>
      </c>
      <c r="Q38" s="36">
        <f t="shared" si="8"/>
        <v>0</v>
      </c>
      <c r="R38" s="36">
        <f t="shared" si="8"/>
        <v>0</v>
      </c>
      <c r="S38" s="36">
        <f t="shared" si="8"/>
        <v>0</v>
      </c>
      <c r="T38" s="36">
        <f t="shared" si="8"/>
        <v>0</v>
      </c>
      <c r="U38" s="36">
        <f t="shared" si="8"/>
        <v>0</v>
      </c>
      <c r="V38" s="36">
        <f t="shared" si="8"/>
        <v>0</v>
      </c>
      <c r="W38" s="119">
        <f t="shared" si="8"/>
        <v>0</v>
      </c>
      <c r="X38" s="23"/>
    </row>
    <row r="39" spans="1:24" s="22" customFormat="1" ht="10.5" customHeight="1">
      <c r="A39" s="18"/>
      <c r="B39" s="89"/>
      <c r="C39" s="46"/>
      <c r="D39" s="89"/>
      <c r="E39" s="88" t="s">
        <v>62</v>
      </c>
      <c r="F39" s="93"/>
      <c r="G39" s="93"/>
      <c r="H39" s="82">
        <f>H29+H32+H35+H38</f>
        <v>0</v>
      </c>
      <c r="I39" s="82">
        <f t="shared" ref="I39:W39" si="9">I29+I32+I35+I38</f>
        <v>0</v>
      </c>
      <c r="J39" s="82">
        <f t="shared" si="9"/>
        <v>0</v>
      </c>
      <c r="K39" s="82">
        <f t="shared" si="9"/>
        <v>0</v>
      </c>
      <c r="L39" s="82">
        <f t="shared" si="9"/>
        <v>30</v>
      </c>
      <c r="M39" s="82">
        <f t="shared" si="9"/>
        <v>30</v>
      </c>
      <c r="N39" s="82">
        <f t="shared" si="9"/>
        <v>0</v>
      </c>
      <c r="O39" s="82">
        <f t="shared" si="9"/>
        <v>0</v>
      </c>
      <c r="P39" s="82">
        <f t="shared" si="9"/>
        <v>70</v>
      </c>
      <c r="Q39" s="82">
        <f t="shared" si="9"/>
        <v>70</v>
      </c>
      <c r="R39" s="82">
        <f t="shared" si="9"/>
        <v>0</v>
      </c>
      <c r="S39" s="82">
        <f t="shared" si="9"/>
        <v>0</v>
      </c>
      <c r="T39" s="82">
        <f t="shared" si="9"/>
        <v>120</v>
      </c>
      <c r="U39" s="82">
        <f t="shared" si="9"/>
        <v>120</v>
      </c>
      <c r="V39" s="82">
        <f t="shared" si="9"/>
        <v>0</v>
      </c>
      <c r="W39" s="82">
        <f t="shared" si="9"/>
        <v>0</v>
      </c>
      <c r="X39" s="23"/>
    </row>
    <row r="40" spans="1:24" s="22" customFormat="1" ht="10.5" customHeight="1">
      <c r="A40" s="18"/>
      <c r="B40" s="89"/>
      <c r="C40" s="46"/>
      <c r="D40" s="55" t="s">
        <v>68</v>
      </c>
      <c r="E40" s="75"/>
      <c r="F40" s="75"/>
      <c r="G40" s="75"/>
      <c r="H40" s="24">
        <f>H25+H39</f>
        <v>196</v>
      </c>
      <c r="I40" s="24">
        <f t="shared" ref="I40:W40" si="10">I25+I39</f>
        <v>196</v>
      </c>
      <c r="J40" s="24">
        <f t="shared" si="10"/>
        <v>0</v>
      </c>
      <c r="K40" s="24">
        <f t="shared" si="10"/>
        <v>0</v>
      </c>
      <c r="L40" s="24">
        <f t="shared" si="10"/>
        <v>273</v>
      </c>
      <c r="M40" s="24">
        <f t="shared" si="10"/>
        <v>273</v>
      </c>
      <c r="N40" s="24">
        <f t="shared" si="10"/>
        <v>0</v>
      </c>
      <c r="O40" s="24">
        <f t="shared" si="10"/>
        <v>0</v>
      </c>
      <c r="P40" s="24">
        <f t="shared" si="10"/>
        <v>1335</v>
      </c>
      <c r="Q40" s="24">
        <f t="shared" si="10"/>
        <v>335</v>
      </c>
      <c r="R40" s="24">
        <f t="shared" si="10"/>
        <v>0</v>
      </c>
      <c r="S40" s="24">
        <f t="shared" si="10"/>
        <v>1000</v>
      </c>
      <c r="T40" s="24">
        <f t="shared" si="10"/>
        <v>505</v>
      </c>
      <c r="U40" s="24">
        <f t="shared" si="10"/>
        <v>405</v>
      </c>
      <c r="V40" s="24">
        <f t="shared" si="10"/>
        <v>0</v>
      </c>
      <c r="W40" s="24">
        <f t="shared" si="10"/>
        <v>100</v>
      </c>
      <c r="X40" s="23"/>
    </row>
    <row r="41" spans="1:24" s="22" customFormat="1" ht="10.5" customHeight="1">
      <c r="A41" s="64"/>
      <c r="B41" s="89"/>
      <c r="C41" s="47" t="s">
        <v>91</v>
      </c>
      <c r="D41" s="46"/>
      <c r="E41" s="46"/>
      <c r="F41" s="46"/>
      <c r="G41" s="46"/>
      <c r="H41" s="36"/>
      <c r="I41" s="36"/>
      <c r="J41" s="36"/>
      <c r="K41" s="36"/>
      <c r="L41" s="36"/>
      <c r="M41" s="36"/>
      <c r="N41" s="36"/>
      <c r="O41" s="36"/>
      <c r="P41" s="39"/>
      <c r="Q41" s="39"/>
      <c r="R41" s="39"/>
      <c r="S41" s="23"/>
      <c r="T41" s="39"/>
      <c r="U41" s="39"/>
      <c r="V41" s="39"/>
      <c r="W41" s="135"/>
      <c r="X41" s="23"/>
    </row>
    <row r="42" spans="1:24" s="22" customFormat="1" ht="10.5" customHeight="1">
      <c r="A42" s="64"/>
      <c r="B42" s="89"/>
      <c r="C42" s="46" t="s">
        <v>50</v>
      </c>
      <c r="D42" s="88" t="s">
        <v>92</v>
      </c>
      <c r="E42" s="89"/>
      <c r="F42" s="89"/>
      <c r="G42" s="89"/>
      <c r="H42" s="82"/>
      <c r="I42" s="82"/>
      <c r="J42" s="82"/>
      <c r="K42" s="82"/>
      <c r="L42" s="82"/>
      <c r="M42" s="82"/>
      <c r="N42" s="82"/>
      <c r="O42" s="82"/>
      <c r="P42" s="87"/>
      <c r="Q42" s="87"/>
      <c r="R42" s="87"/>
      <c r="S42" s="84"/>
      <c r="T42" s="87"/>
      <c r="U42" s="87"/>
      <c r="V42" s="87"/>
      <c r="W42" s="131"/>
      <c r="X42" s="23"/>
    </row>
    <row r="43" spans="1:24" s="22" customFormat="1" ht="10.5" customHeight="1">
      <c r="A43" s="64"/>
      <c r="B43" s="89"/>
      <c r="C43" s="46" t="s">
        <v>50</v>
      </c>
      <c r="D43" s="89" t="s">
        <v>51</v>
      </c>
      <c r="E43" s="97" t="s">
        <v>93</v>
      </c>
      <c r="F43" s="46"/>
      <c r="G43" s="46"/>
      <c r="H43" s="36"/>
      <c r="I43" s="36"/>
      <c r="J43" s="36"/>
      <c r="K43" s="36"/>
      <c r="L43" s="36"/>
      <c r="M43" s="36"/>
      <c r="N43" s="36"/>
      <c r="O43" s="36"/>
      <c r="P43" s="39"/>
      <c r="Q43" s="39"/>
      <c r="R43" s="39"/>
      <c r="S43" s="23"/>
      <c r="T43" s="39"/>
      <c r="U43" s="39"/>
      <c r="V43" s="39"/>
      <c r="W43" s="135"/>
      <c r="X43" s="23"/>
    </row>
    <row r="44" spans="1:24" s="22" customFormat="1" ht="10.5" customHeight="1">
      <c r="A44" s="96" t="s">
        <v>158</v>
      </c>
      <c r="B44" s="89"/>
      <c r="C44" s="46" t="s">
        <v>50</v>
      </c>
      <c r="D44" s="89" t="s">
        <v>51</v>
      </c>
      <c r="E44" s="46" t="s">
        <v>51</v>
      </c>
      <c r="F44" s="46" t="s">
        <v>51</v>
      </c>
      <c r="G44" s="46"/>
      <c r="H44" s="36">
        <f>I44+K44</f>
        <v>0</v>
      </c>
      <c r="I44" s="82"/>
      <c r="J44" s="82"/>
      <c r="K44" s="82"/>
      <c r="L44" s="36">
        <f>M44+O44</f>
        <v>0</v>
      </c>
      <c r="M44" s="82"/>
      <c r="N44" s="82"/>
      <c r="O44" s="82"/>
      <c r="P44" s="39">
        <f>Q44+S44</f>
        <v>100</v>
      </c>
      <c r="Q44" s="87"/>
      <c r="R44" s="87"/>
      <c r="S44" s="82">
        <v>100</v>
      </c>
      <c r="T44" s="39">
        <f>U44+W44</f>
        <v>100</v>
      </c>
      <c r="U44" s="87"/>
      <c r="V44" s="87"/>
      <c r="W44" s="131">
        <v>100</v>
      </c>
      <c r="X44" s="23" t="s">
        <v>94</v>
      </c>
    </row>
    <row r="45" spans="1:24" s="22" customFormat="1" ht="10.5" customHeight="1">
      <c r="A45" s="18"/>
      <c r="B45" s="89"/>
      <c r="C45" s="46"/>
      <c r="D45" s="89"/>
      <c r="E45" s="46"/>
      <c r="F45" s="47" t="s">
        <v>61</v>
      </c>
      <c r="G45" s="47"/>
      <c r="H45" s="36">
        <f t="shared" ref="H45:W45" si="11">SUM(H44:H44)</f>
        <v>0</v>
      </c>
      <c r="I45" s="36">
        <f t="shared" si="11"/>
        <v>0</v>
      </c>
      <c r="J45" s="36">
        <f t="shared" si="11"/>
        <v>0</v>
      </c>
      <c r="K45" s="36">
        <f t="shared" si="11"/>
        <v>0</v>
      </c>
      <c r="L45" s="36">
        <f t="shared" si="11"/>
        <v>0</v>
      </c>
      <c r="M45" s="36">
        <f t="shared" si="11"/>
        <v>0</v>
      </c>
      <c r="N45" s="36">
        <f t="shared" si="11"/>
        <v>0</v>
      </c>
      <c r="O45" s="36">
        <f t="shared" si="11"/>
        <v>0</v>
      </c>
      <c r="P45" s="36">
        <f t="shared" si="11"/>
        <v>100</v>
      </c>
      <c r="Q45" s="36">
        <f t="shared" si="11"/>
        <v>0</v>
      </c>
      <c r="R45" s="36">
        <f t="shared" si="11"/>
        <v>0</v>
      </c>
      <c r="S45" s="36">
        <f t="shared" si="11"/>
        <v>100</v>
      </c>
      <c r="T45" s="36">
        <f t="shared" si="11"/>
        <v>100</v>
      </c>
      <c r="U45" s="36">
        <f t="shared" si="11"/>
        <v>0</v>
      </c>
      <c r="V45" s="36">
        <f t="shared" si="11"/>
        <v>0</v>
      </c>
      <c r="W45" s="119">
        <f t="shared" si="11"/>
        <v>100</v>
      </c>
      <c r="X45" s="23"/>
    </row>
    <row r="46" spans="1:24" s="22" customFormat="1" ht="10.5" customHeight="1">
      <c r="A46" s="64"/>
      <c r="B46" s="89"/>
      <c r="C46" s="46" t="s">
        <v>50</v>
      </c>
      <c r="D46" s="89" t="s">
        <v>51</v>
      </c>
      <c r="E46" s="47" t="s">
        <v>157</v>
      </c>
      <c r="F46" s="46"/>
      <c r="G46" s="46"/>
      <c r="H46" s="36"/>
      <c r="I46" s="36"/>
      <c r="J46" s="36"/>
      <c r="K46" s="36"/>
      <c r="L46" s="36"/>
      <c r="M46" s="36"/>
      <c r="N46" s="36"/>
      <c r="O46" s="36"/>
      <c r="P46" s="39"/>
      <c r="Q46" s="39"/>
      <c r="R46" s="39"/>
      <c r="S46" s="23"/>
      <c r="T46" s="39"/>
      <c r="U46" s="39"/>
      <c r="V46" s="39"/>
      <c r="W46" s="135"/>
      <c r="X46" s="23"/>
    </row>
    <row r="47" spans="1:24" s="22" customFormat="1" ht="10.5" customHeight="1">
      <c r="A47" s="96" t="s">
        <v>158</v>
      </c>
      <c r="B47" s="89"/>
      <c r="C47" s="46" t="s">
        <v>50</v>
      </c>
      <c r="D47" s="89" t="s">
        <v>51</v>
      </c>
      <c r="E47" s="46" t="s">
        <v>50</v>
      </c>
      <c r="F47" s="46" t="s">
        <v>51</v>
      </c>
      <c r="G47" s="46"/>
      <c r="H47" s="36">
        <f>I47+K47</f>
        <v>0</v>
      </c>
      <c r="I47" s="82"/>
      <c r="J47" s="82"/>
      <c r="K47" s="82"/>
      <c r="L47" s="36">
        <f>M47+O47</f>
        <v>100</v>
      </c>
      <c r="M47" s="82"/>
      <c r="N47" s="82"/>
      <c r="O47" s="82">
        <v>100</v>
      </c>
      <c r="P47" s="39">
        <f>Q47+S47</f>
        <v>500</v>
      </c>
      <c r="Q47" s="87"/>
      <c r="R47" s="87"/>
      <c r="S47" s="84">
        <v>500</v>
      </c>
      <c r="T47" s="39">
        <f>U47+W47</f>
        <v>100</v>
      </c>
      <c r="U47" s="87">
        <v>100</v>
      </c>
      <c r="V47" s="87"/>
      <c r="W47" s="131"/>
      <c r="X47" s="23" t="s">
        <v>95</v>
      </c>
    </row>
    <row r="48" spans="1:24" s="22" customFormat="1" ht="10.5" customHeight="1">
      <c r="A48" s="18"/>
      <c r="B48" s="89"/>
      <c r="C48" s="46"/>
      <c r="D48" s="89"/>
      <c r="E48" s="46"/>
      <c r="F48" s="47" t="s">
        <v>61</v>
      </c>
      <c r="G48" s="47"/>
      <c r="H48" s="36">
        <f t="shared" ref="H48:W48" si="12">SUM(H47:H47)</f>
        <v>0</v>
      </c>
      <c r="I48" s="36">
        <f t="shared" si="12"/>
        <v>0</v>
      </c>
      <c r="J48" s="36">
        <f t="shared" si="12"/>
        <v>0</v>
      </c>
      <c r="K48" s="36">
        <f t="shared" si="12"/>
        <v>0</v>
      </c>
      <c r="L48" s="36">
        <f t="shared" si="12"/>
        <v>100</v>
      </c>
      <c r="M48" s="36">
        <f t="shared" si="12"/>
        <v>0</v>
      </c>
      <c r="N48" s="36">
        <f t="shared" si="12"/>
        <v>0</v>
      </c>
      <c r="O48" s="36">
        <f t="shared" si="12"/>
        <v>100</v>
      </c>
      <c r="P48" s="36">
        <f t="shared" si="12"/>
        <v>500</v>
      </c>
      <c r="Q48" s="36">
        <f t="shared" si="12"/>
        <v>0</v>
      </c>
      <c r="R48" s="36">
        <f t="shared" si="12"/>
        <v>0</v>
      </c>
      <c r="S48" s="36">
        <f t="shared" si="12"/>
        <v>500</v>
      </c>
      <c r="T48" s="36">
        <f t="shared" si="12"/>
        <v>100</v>
      </c>
      <c r="U48" s="36">
        <f t="shared" si="12"/>
        <v>100</v>
      </c>
      <c r="V48" s="36">
        <f t="shared" si="12"/>
        <v>0</v>
      </c>
      <c r="W48" s="119">
        <f t="shared" si="12"/>
        <v>0</v>
      </c>
      <c r="X48" s="23"/>
    </row>
    <row r="49" spans="1:24" s="22" customFormat="1" ht="10.5" customHeight="1">
      <c r="A49" s="18"/>
      <c r="B49" s="89"/>
      <c r="C49" s="46"/>
      <c r="D49" s="89"/>
      <c r="E49" s="88" t="s">
        <v>62</v>
      </c>
      <c r="F49" s="93"/>
      <c r="G49" s="93"/>
      <c r="H49" s="82">
        <f>H45+H48</f>
        <v>0</v>
      </c>
      <c r="I49" s="82">
        <f t="shared" ref="I49:W49" si="13">I45+I48</f>
        <v>0</v>
      </c>
      <c r="J49" s="82">
        <f t="shared" si="13"/>
        <v>0</v>
      </c>
      <c r="K49" s="82">
        <f t="shared" si="13"/>
        <v>0</v>
      </c>
      <c r="L49" s="82">
        <f t="shared" si="13"/>
        <v>100</v>
      </c>
      <c r="M49" s="82">
        <f t="shared" si="13"/>
        <v>0</v>
      </c>
      <c r="N49" s="82">
        <f t="shared" si="13"/>
        <v>0</v>
      </c>
      <c r="O49" s="82">
        <f t="shared" si="13"/>
        <v>100</v>
      </c>
      <c r="P49" s="82">
        <f t="shared" si="13"/>
        <v>600</v>
      </c>
      <c r="Q49" s="82">
        <f t="shared" si="13"/>
        <v>0</v>
      </c>
      <c r="R49" s="82">
        <f t="shared" si="13"/>
        <v>0</v>
      </c>
      <c r="S49" s="82">
        <f t="shared" si="13"/>
        <v>600</v>
      </c>
      <c r="T49" s="82">
        <f t="shared" si="13"/>
        <v>200</v>
      </c>
      <c r="U49" s="82">
        <f t="shared" si="13"/>
        <v>100</v>
      </c>
      <c r="V49" s="82">
        <f t="shared" si="13"/>
        <v>0</v>
      </c>
      <c r="W49" s="82">
        <f t="shared" si="13"/>
        <v>100</v>
      </c>
      <c r="X49" s="23"/>
    </row>
    <row r="50" spans="1:24" s="22" customFormat="1" ht="10.5" customHeight="1">
      <c r="A50" s="18"/>
      <c r="B50" s="89"/>
      <c r="C50" s="46"/>
      <c r="D50" s="55" t="s">
        <v>68</v>
      </c>
      <c r="E50" s="55"/>
      <c r="F50" s="55"/>
      <c r="G50" s="55"/>
      <c r="H50" s="24">
        <f>H49</f>
        <v>0</v>
      </c>
      <c r="I50" s="24">
        <f t="shared" ref="I50:W50" si="14">I49</f>
        <v>0</v>
      </c>
      <c r="J50" s="24">
        <f t="shared" si="14"/>
        <v>0</v>
      </c>
      <c r="K50" s="24">
        <f t="shared" si="14"/>
        <v>0</v>
      </c>
      <c r="L50" s="24">
        <f t="shared" si="14"/>
        <v>100</v>
      </c>
      <c r="M50" s="24">
        <f t="shared" si="14"/>
        <v>0</v>
      </c>
      <c r="N50" s="24">
        <f t="shared" si="14"/>
        <v>0</v>
      </c>
      <c r="O50" s="24">
        <f t="shared" si="14"/>
        <v>100</v>
      </c>
      <c r="P50" s="24">
        <f t="shared" si="14"/>
        <v>600</v>
      </c>
      <c r="Q50" s="24">
        <f t="shared" si="14"/>
        <v>0</v>
      </c>
      <c r="R50" s="24">
        <f t="shared" si="14"/>
        <v>0</v>
      </c>
      <c r="S50" s="24">
        <f t="shared" si="14"/>
        <v>600</v>
      </c>
      <c r="T50" s="24">
        <f t="shared" si="14"/>
        <v>200</v>
      </c>
      <c r="U50" s="24">
        <f t="shared" si="14"/>
        <v>100</v>
      </c>
      <c r="V50" s="24">
        <f t="shared" si="14"/>
        <v>0</v>
      </c>
      <c r="W50" s="24">
        <f t="shared" si="14"/>
        <v>100</v>
      </c>
      <c r="X50" s="23"/>
    </row>
    <row r="51" spans="1:24" s="22" customFormat="1" ht="10.5" customHeight="1">
      <c r="A51" s="114"/>
      <c r="B51" s="89"/>
      <c r="C51" s="47" t="s">
        <v>96</v>
      </c>
      <c r="D51" s="55"/>
      <c r="E51" s="55"/>
      <c r="F51" s="55"/>
      <c r="G51" s="55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120"/>
      <c r="X51" s="23"/>
    </row>
    <row r="52" spans="1:24" s="22" customFormat="1" ht="10.5" customHeight="1">
      <c r="A52" s="115"/>
      <c r="B52" s="89"/>
      <c r="C52" s="46" t="s">
        <v>52</v>
      </c>
      <c r="D52" s="88" t="s">
        <v>97</v>
      </c>
      <c r="E52" s="92"/>
      <c r="F52" s="92"/>
      <c r="G52" s="92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136"/>
      <c r="X52" s="23"/>
    </row>
    <row r="53" spans="1:24" s="22" customFormat="1" ht="10.5" customHeight="1">
      <c r="A53" s="116"/>
      <c r="B53" s="89"/>
      <c r="C53" s="46" t="s">
        <v>52</v>
      </c>
      <c r="D53" s="89" t="s">
        <v>51</v>
      </c>
      <c r="E53" s="47" t="s">
        <v>98</v>
      </c>
      <c r="F53" s="55"/>
      <c r="G53" s="55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120"/>
      <c r="X53" s="23"/>
    </row>
    <row r="54" spans="1:24" s="22" customFormat="1" ht="10.5" customHeight="1">
      <c r="A54" s="18" t="s">
        <v>158</v>
      </c>
      <c r="B54" s="89"/>
      <c r="C54" s="46" t="s">
        <v>52</v>
      </c>
      <c r="D54" s="89" t="s">
        <v>51</v>
      </c>
      <c r="E54" s="46" t="s">
        <v>51</v>
      </c>
      <c r="F54" s="46" t="s">
        <v>2</v>
      </c>
      <c r="G54" s="46"/>
      <c r="H54" s="36">
        <f>I54+K54</f>
        <v>1000</v>
      </c>
      <c r="I54" s="82">
        <v>0</v>
      </c>
      <c r="J54" s="82">
        <v>0</v>
      </c>
      <c r="K54" s="82">
        <v>1000</v>
      </c>
      <c r="L54" s="36">
        <f>M54+O54</f>
        <v>6000</v>
      </c>
      <c r="M54" s="82">
        <v>0</v>
      </c>
      <c r="N54" s="82">
        <v>0</v>
      </c>
      <c r="O54" s="82">
        <v>6000</v>
      </c>
      <c r="P54" s="39">
        <f>Q54+S54</f>
        <v>6000</v>
      </c>
      <c r="Q54" s="87"/>
      <c r="R54" s="87"/>
      <c r="S54" s="87">
        <v>6000</v>
      </c>
      <c r="T54" s="39">
        <f>U54+W54</f>
        <v>6000</v>
      </c>
      <c r="U54" s="87"/>
      <c r="V54" s="87"/>
      <c r="W54" s="131">
        <v>6000</v>
      </c>
      <c r="X54" s="23" t="s">
        <v>99</v>
      </c>
    </row>
    <row r="55" spans="1:24" s="22" customFormat="1" ht="10.5" customHeight="1">
      <c r="A55" s="18"/>
      <c r="B55" s="89"/>
      <c r="C55" s="46"/>
      <c r="D55" s="89"/>
      <c r="E55" s="47"/>
      <c r="F55" s="47" t="s">
        <v>61</v>
      </c>
      <c r="G55" s="47"/>
      <c r="H55" s="36">
        <f>SUM(H54:H54)</f>
        <v>1000</v>
      </c>
      <c r="I55" s="36">
        <f>SUM(I54:I54)</f>
        <v>0</v>
      </c>
      <c r="J55" s="36">
        <f>SUM(J54:J54)</f>
        <v>0</v>
      </c>
      <c r="K55" s="36">
        <f>SUM(K54:K54)</f>
        <v>1000</v>
      </c>
      <c r="L55" s="36">
        <f>SUM(L54)</f>
        <v>6000</v>
      </c>
      <c r="M55" s="36">
        <f t="shared" ref="M55:W55" si="15">SUM(M54)</f>
        <v>0</v>
      </c>
      <c r="N55" s="36">
        <f t="shared" si="15"/>
        <v>0</v>
      </c>
      <c r="O55" s="36">
        <f t="shared" si="15"/>
        <v>6000</v>
      </c>
      <c r="P55" s="36">
        <f t="shared" si="15"/>
        <v>6000</v>
      </c>
      <c r="Q55" s="36">
        <f t="shared" si="15"/>
        <v>0</v>
      </c>
      <c r="R55" s="36">
        <f t="shared" si="15"/>
        <v>0</v>
      </c>
      <c r="S55" s="36">
        <f t="shared" si="15"/>
        <v>6000</v>
      </c>
      <c r="T55" s="36">
        <f t="shared" si="15"/>
        <v>6000</v>
      </c>
      <c r="U55" s="36">
        <f t="shared" si="15"/>
        <v>0</v>
      </c>
      <c r="V55" s="36">
        <f t="shared" si="15"/>
        <v>0</v>
      </c>
      <c r="W55" s="119">
        <f t="shared" si="15"/>
        <v>6000</v>
      </c>
      <c r="X55" s="23"/>
    </row>
    <row r="56" spans="1:24" s="22" customFormat="1" ht="10.5" customHeight="1">
      <c r="A56" s="64"/>
      <c r="B56" s="89"/>
      <c r="C56" s="46" t="s">
        <v>52</v>
      </c>
      <c r="D56" s="89" t="s">
        <v>51</v>
      </c>
      <c r="E56" s="47" t="s">
        <v>100</v>
      </c>
      <c r="F56" s="75"/>
      <c r="G56" s="75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120"/>
      <c r="X56" s="23"/>
    </row>
    <row r="57" spans="1:24" s="22" customFormat="1" ht="10.5" customHeight="1">
      <c r="A57" s="18" t="s">
        <v>158</v>
      </c>
      <c r="B57" s="89"/>
      <c r="C57" s="46" t="s">
        <v>52</v>
      </c>
      <c r="D57" s="89" t="s">
        <v>51</v>
      </c>
      <c r="E57" s="46" t="s">
        <v>50</v>
      </c>
      <c r="F57" s="46" t="s">
        <v>51</v>
      </c>
      <c r="G57" s="46"/>
      <c r="H57" s="36">
        <f>I57+K57</f>
        <v>7.4</v>
      </c>
      <c r="I57" s="82">
        <v>0</v>
      </c>
      <c r="J57" s="82">
        <v>0</v>
      </c>
      <c r="K57" s="82">
        <v>7.4</v>
      </c>
      <c r="L57" s="36">
        <f>M57+O57</f>
        <v>265</v>
      </c>
      <c r="M57" s="82">
        <v>0</v>
      </c>
      <c r="N57" s="82">
        <v>0</v>
      </c>
      <c r="O57" s="82">
        <v>265</v>
      </c>
      <c r="P57" s="39">
        <f>Q57+S57</f>
        <v>110</v>
      </c>
      <c r="Q57" s="87"/>
      <c r="R57" s="87"/>
      <c r="S57" s="87">
        <v>110</v>
      </c>
      <c r="T57" s="39">
        <f>U57+W57</f>
        <v>150</v>
      </c>
      <c r="U57" s="87"/>
      <c r="V57" s="87"/>
      <c r="W57" s="131">
        <v>150</v>
      </c>
      <c r="X57" s="23" t="s">
        <v>99</v>
      </c>
    </row>
    <row r="58" spans="1:24" s="22" customFormat="1" ht="10.5" customHeight="1">
      <c r="A58" s="18" t="s">
        <v>158</v>
      </c>
      <c r="B58" s="89"/>
      <c r="C58" s="46" t="s">
        <v>52</v>
      </c>
      <c r="D58" s="89" t="s">
        <v>51</v>
      </c>
      <c r="E58" s="46" t="s">
        <v>50</v>
      </c>
      <c r="F58" s="46" t="s">
        <v>52</v>
      </c>
      <c r="G58" s="46"/>
      <c r="H58" s="36">
        <f>I58+K58</f>
        <v>10.55813</v>
      </c>
      <c r="I58" s="82">
        <v>0</v>
      </c>
      <c r="J58" s="82">
        <v>0</v>
      </c>
      <c r="K58" s="82">
        <v>10.55813</v>
      </c>
      <c r="L58" s="36">
        <f>M58+O58</f>
        <v>3000</v>
      </c>
      <c r="M58" s="82">
        <v>0</v>
      </c>
      <c r="N58" s="82">
        <v>0</v>
      </c>
      <c r="O58" s="82">
        <v>3000</v>
      </c>
      <c r="P58" s="39">
        <f>Q58+S58</f>
        <v>1240</v>
      </c>
      <c r="Q58" s="87"/>
      <c r="R58" s="87"/>
      <c r="S58" s="87">
        <v>1240</v>
      </c>
      <c r="T58" s="39">
        <f>U58+W58</f>
        <v>850</v>
      </c>
      <c r="U58" s="87"/>
      <c r="V58" s="87"/>
      <c r="W58" s="131">
        <v>850</v>
      </c>
      <c r="X58" s="23" t="s">
        <v>99</v>
      </c>
    </row>
    <row r="59" spans="1:24" s="22" customFormat="1" ht="10.5" customHeight="1">
      <c r="A59" s="18" t="s">
        <v>158</v>
      </c>
      <c r="B59" s="89"/>
      <c r="C59" s="46" t="s">
        <v>52</v>
      </c>
      <c r="D59" s="89" t="s">
        <v>51</v>
      </c>
      <c r="E59" s="46" t="s">
        <v>50</v>
      </c>
      <c r="F59" s="46" t="s">
        <v>2</v>
      </c>
      <c r="G59" s="46"/>
      <c r="H59" s="36">
        <f>I59+K59</f>
        <v>0.9</v>
      </c>
      <c r="I59" s="82">
        <v>0</v>
      </c>
      <c r="J59" s="82">
        <v>0</v>
      </c>
      <c r="K59" s="82">
        <v>0.9</v>
      </c>
      <c r="L59" s="36">
        <f>M59+O59</f>
        <v>265</v>
      </c>
      <c r="M59" s="82">
        <v>0</v>
      </c>
      <c r="N59" s="82">
        <v>0</v>
      </c>
      <c r="O59" s="82">
        <v>265</v>
      </c>
      <c r="P59" s="39">
        <f>Q59+S59</f>
        <v>110</v>
      </c>
      <c r="Q59" s="87"/>
      <c r="R59" s="87"/>
      <c r="S59" s="87">
        <v>110</v>
      </c>
      <c r="T59" s="39">
        <f>U59+W59</f>
        <v>0</v>
      </c>
      <c r="U59" s="87"/>
      <c r="V59" s="87"/>
      <c r="W59" s="131"/>
      <c r="X59" s="23" t="s">
        <v>99</v>
      </c>
    </row>
    <row r="60" spans="1:24" s="22" customFormat="1" ht="10.5" customHeight="1">
      <c r="A60" s="18"/>
      <c r="B60" s="89"/>
      <c r="C60" s="46"/>
      <c r="D60" s="89"/>
      <c r="E60" s="46"/>
      <c r="F60" s="47" t="s">
        <v>61</v>
      </c>
      <c r="G60" s="47"/>
      <c r="H60" s="36">
        <f>SUM(H57:H59)</f>
        <v>18.858129999999999</v>
      </c>
      <c r="I60" s="36">
        <f t="shared" ref="I60:W60" si="16">SUM(I57:I59)</f>
        <v>0</v>
      </c>
      <c r="J60" s="36">
        <f t="shared" si="16"/>
        <v>0</v>
      </c>
      <c r="K60" s="36">
        <f t="shared" si="16"/>
        <v>18.858129999999999</v>
      </c>
      <c r="L60" s="36">
        <f t="shared" si="16"/>
        <v>3530</v>
      </c>
      <c r="M60" s="36">
        <f t="shared" si="16"/>
        <v>0</v>
      </c>
      <c r="N60" s="36">
        <f t="shared" si="16"/>
        <v>0</v>
      </c>
      <c r="O60" s="36">
        <f t="shared" si="16"/>
        <v>3530</v>
      </c>
      <c r="P60" s="36">
        <f t="shared" si="16"/>
        <v>1460</v>
      </c>
      <c r="Q60" s="36">
        <f t="shared" si="16"/>
        <v>0</v>
      </c>
      <c r="R60" s="36">
        <f t="shared" si="16"/>
        <v>0</v>
      </c>
      <c r="S60" s="36">
        <f t="shared" si="16"/>
        <v>1460</v>
      </c>
      <c r="T60" s="36">
        <f t="shared" si="16"/>
        <v>1000</v>
      </c>
      <c r="U60" s="36">
        <f t="shared" si="16"/>
        <v>0</v>
      </c>
      <c r="V60" s="36">
        <f t="shared" si="16"/>
        <v>0</v>
      </c>
      <c r="W60" s="36">
        <f t="shared" si="16"/>
        <v>1000</v>
      </c>
      <c r="X60" s="23"/>
    </row>
    <row r="61" spans="1:24" s="22" customFormat="1" ht="10.5" customHeight="1">
      <c r="A61" s="64"/>
      <c r="B61" s="89"/>
      <c r="C61" s="46" t="s">
        <v>52</v>
      </c>
      <c r="D61" s="89" t="s">
        <v>51</v>
      </c>
      <c r="E61" s="47" t="s">
        <v>101</v>
      </c>
      <c r="F61" s="71"/>
      <c r="G61" s="71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119"/>
      <c r="X61" s="23"/>
    </row>
    <row r="62" spans="1:24" s="22" customFormat="1" ht="10.5" customHeight="1">
      <c r="A62" s="45" t="s">
        <v>158</v>
      </c>
      <c r="B62" s="89"/>
      <c r="C62" s="46" t="s">
        <v>52</v>
      </c>
      <c r="D62" s="89" t="s">
        <v>51</v>
      </c>
      <c r="E62" s="46" t="s">
        <v>52</v>
      </c>
      <c r="F62" s="46" t="s">
        <v>51</v>
      </c>
      <c r="G62" s="46"/>
      <c r="H62" s="36">
        <f>I62+K62</f>
        <v>0</v>
      </c>
      <c r="I62" s="82"/>
      <c r="J62" s="82">
        <v>0</v>
      </c>
      <c r="K62" s="82">
        <v>0</v>
      </c>
      <c r="L62" s="36">
        <f>M62+O62</f>
        <v>500</v>
      </c>
      <c r="M62" s="82">
        <v>0</v>
      </c>
      <c r="N62" s="82">
        <v>0</v>
      </c>
      <c r="O62" s="82">
        <v>500</v>
      </c>
      <c r="P62" s="39">
        <f>Q62+S62</f>
        <v>100</v>
      </c>
      <c r="Q62" s="87"/>
      <c r="R62" s="87"/>
      <c r="S62" s="87">
        <v>100</v>
      </c>
      <c r="T62" s="39">
        <f>U62+W62</f>
        <v>100</v>
      </c>
      <c r="U62" s="87"/>
      <c r="V62" s="87"/>
      <c r="W62" s="131">
        <v>100</v>
      </c>
      <c r="X62" s="23"/>
    </row>
    <row r="63" spans="1:24" s="22" customFormat="1" ht="10.5" customHeight="1">
      <c r="A63" s="18"/>
      <c r="B63" s="89"/>
      <c r="C63" s="46"/>
      <c r="D63" s="89"/>
      <c r="E63" s="47"/>
      <c r="F63" s="47" t="s">
        <v>61</v>
      </c>
      <c r="G63" s="47"/>
      <c r="H63" s="36">
        <f>SUM(H62)</f>
        <v>0</v>
      </c>
      <c r="I63" s="36">
        <f t="shared" ref="I63:W63" si="17">SUM(I62)</f>
        <v>0</v>
      </c>
      <c r="J63" s="36">
        <f t="shared" si="17"/>
        <v>0</v>
      </c>
      <c r="K63" s="36">
        <f t="shared" si="17"/>
        <v>0</v>
      </c>
      <c r="L63" s="36">
        <f t="shared" si="17"/>
        <v>500</v>
      </c>
      <c r="M63" s="36">
        <f>SUM(M62)</f>
        <v>0</v>
      </c>
      <c r="N63" s="36">
        <f>SUM(N62)</f>
        <v>0</v>
      </c>
      <c r="O63" s="36">
        <f>SUM(O62)</f>
        <v>500</v>
      </c>
      <c r="P63" s="36">
        <f t="shared" si="17"/>
        <v>100</v>
      </c>
      <c r="Q63" s="36">
        <f t="shared" si="17"/>
        <v>0</v>
      </c>
      <c r="R63" s="36">
        <f t="shared" si="17"/>
        <v>0</v>
      </c>
      <c r="S63" s="36">
        <f t="shared" si="17"/>
        <v>100</v>
      </c>
      <c r="T63" s="36">
        <f t="shared" si="17"/>
        <v>100</v>
      </c>
      <c r="U63" s="36">
        <f t="shared" si="17"/>
        <v>0</v>
      </c>
      <c r="V63" s="36">
        <f t="shared" si="17"/>
        <v>0</v>
      </c>
      <c r="W63" s="119">
        <f t="shared" si="17"/>
        <v>100</v>
      </c>
      <c r="X63" s="23"/>
    </row>
    <row r="64" spans="1:24" s="27" customFormat="1" ht="10.5" customHeight="1">
      <c r="A64" s="65"/>
      <c r="B64" s="89"/>
      <c r="C64" s="46" t="s">
        <v>52</v>
      </c>
      <c r="D64" s="89" t="s">
        <v>51</v>
      </c>
      <c r="E64" s="47" t="s">
        <v>173</v>
      </c>
      <c r="F64" s="75"/>
      <c r="G64" s="75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120"/>
      <c r="X64" s="28"/>
    </row>
    <row r="65" spans="1:24" s="27" customFormat="1" ht="10.5" customHeight="1">
      <c r="A65" s="45" t="s">
        <v>172</v>
      </c>
      <c r="B65" s="89"/>
      <c r="C65" s="46" t="s">
        <v>52</v>
      </c>
      <c r="D65" s="89" t="s">
        <v>51</v>
      </c>
      <c r="E65" s="46" t="s">
        <v>70</v>
      </c>
      <c r="F65" s="46" t="s">
        <v>51</v>
      </c>
      <c r="G65" s="75"/>
      <c r="H65" s="36">
        <f>I65+K65</f>
        <v>500</v>
      </c>
      <c r="I65" s="82">
        <v>0</v>
      </c>
      <c r="J65" s="82">
        <v>0</v>
      </c>
      <c r="K65" s="82">
        <v>500</v>
      </c>
      <c r="L65" s="36">
        <f>M65+O65</f>
        <v>0</v>
      </c>
      <c r="M65" s="82">
        <v>0</v>
      </c>
      <c r="N65" s="82">
        <v>0</v>
      </c>
      <c r="O65" s="82">
        <v>0</v>
      </c>
      <c r="P65" s="39">
        <f>Q65+S65</f>
        <v>10</v>
      </c>
      <c r="Q65" s="87">
        <v>10</v>
      </c>
      <c r="R65" s="87"/>
      <c r="S65" s="87"/>
      <c r="T65" s="39">
        <f>U65+W65</f>
        <v>10</v>
      </c>
      <c r="U65" s="87">
        <v>10</v>
      </c>
      <c r="V65" s="87"/>
      <c r="W65" s="131"/>
      <c r="X65" s="28"/>
    </row>
    <row r="66" spans="1:24" s="22" customFormat="1" ht="10.5" customHeight="1">
      <c r="A66" s="45" t="s">
        <v>172</v>
      </c>
      <c r="B66" s="89"/>
      <c r="C66" s="46" t="s">
        <v>52</v>
      </c>
      <c r="D66" s="89" t="s">
        <v>51</v>
      </c>
      <c r="E66" s="46" t="s">
        <v>70</v>
      </c>
      <c r="F66" s="46" t="s">
        <v>2</v>
      </c>
      <c r="G66" s="46"/>
      <c r="H66" s="36">
        <f>I66+K66</f>
        <v>1500</v>
      </c>
      <c r="I66" s="82">
        <v>0</v>
      </c>
      <c r="J66" s="82">
        <v>0</v>
      </c>
      <c r="K66" s="82">
        <v>1500</v>
      </c>
      <c r="L66" s="36">
        <f>M66+O66</f>
        <v>0</v>
      </c>
      <c r="M66" s="82">
        <v>0</v>
      </c>
      <c r="N66" s="82">
        <v>0</v>
      </c>
      <c r="O66" s="82">
        <v>0</v>
      </c>
      <c r="P66" s="39">
        <f>Q66+S66</f>
        <v>0</v>
      </c>
      <c r="Q66" s="87"/>
      <c r="R66" s="87"/>
      <c r="S66" s="87"/>
      <c r="T66" s="39">
        <f>U66+W66</f>
        <v>1000</v>
      </c>
      <c r="U66" s="87"/>
      <c r="V66" s="87"/>
      <c r="W66" s="131">
        <v>1000</v>
      </c>
      <c r="X66" s="23"/>
    </row>
    <row r="67" spans="1:24" s="22" customFormat="1" ht="10.5" customHeight="1">
      <c r="A67" s="18"/>
      <c r="B67" s="89"/>
      <c r="C67" s="46"/>
      <c r="D67" s="89"/>
      <c r="E67" s="46"/>
      <c r="F67" s="47" t="s">
        <v>61</v>
      </c>
      <c r="G67" s="47"/>
      <c r="H67" s="36">
        <f>SUM(H65:H66)</f>
        <v>2000</v>
      </c>
      <c r="I67" s="36">
        <f t="shared" ref="I67:W67" si="18">SUM(I65:I66)</f>
        <v>0</v>
      </c>
      <c r="J67" s="36">
        <f t="shared" si="18"/>
        <v>0</v>
      </c>
      <c r="K67" s="36">
        <f t="shared" si="18"/>
        <v>2000</v>
      </c>
      <c r="L67" s="36">
        <f t="shared" si="18"/>
        <v>0</v>
      </c>
      <c r="M67" s="36">
        <f t="shared" si="18"/>
        <v>0</v>
      </c>
      <c r="N67" s="36">
        <f t="shared" si="18"/>
        <v>0</v>
      </c>
      <c r="O67" s="36">
        <f t="shared" si="18"/>
        <v>0</v>
      </c>
      <c r="P67" s="36">
        <f t="shared" si="18"/>
        <v>10</v>
      </c>
      <c r="Q67" s="36">
        <f t="shared" si="18"/>
        <v>10</v>
      </c>
      <c r="R67" s="36">
        <f t="shared" si="18"/>
        <v>0</v>
      </c>
      <c r="S67" s="36">
        <f t="shared" si="18"/>
        <v>0</v>
      </c>
      <c r="T67" s="36">
        <f t="shared" si="18"/>
        <v>1010</v>
      </c>
      <c r="U67" s="36">
        <f t="shared" si="18"/>
        <v>10</v>
      </c>
      <c r="V67" s="36">
        <f t="shared" si="18"/>
        <v>0</v>
      </c>
      <c r="W67" s="36">
        <f t="shared" si="18"/>
        <v>1000</v>
      </c>
      <c r="X67" s="23"/>
    </row>
    <row r="68" spans="1:24" s="22" customFormat="1" ht="10.5" customHeight="1">
      <c r="A68" s="64"/>
      <c r="B68" s="89"/>
      <c r="C68" s="46" t="s">
        <v>52</v>
      </c>
      <c r="D68" s="89" t="s">
        <v>51</v>
      </c>
      <c r="E68" s="47" t="s">
        <v>175</v>
      </c>
      <c r="F68" s="71"/>
      <c r="G68" s="71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119"/>
      <c r="X68" s="23"/>
    </row>
    <row r="69" spans="1:24" s="22" customFormat="1" ht="10.5" customHeight="1">
      <c r="A69" s="45" t="s">
        <v>158</v>
      </c>
      <c r="B69" s="89"/>
      <c r="C69" s="46" t="s">
        <v>52</v>
      </c>
      <c r="D69" s="89" t="s">
        <v>51</v>
      </c>
      <c r="E69" s="46" t="s">
        <v>71</v>
      </c>
      <c r="F69" s="46" t="s">
        <v>51</v>
      </c>
      <c r="G69" s="46"/>
      <c r="H69" s="36">
        <f>I69+K69</f>
        <v>0</v>
      </c>
      <c r="I69" s="82"/>
      <c r="J69" s="82">
        <v>0</v>
      </c>
      <c r="K69" s="82">
        <v>0</v>
      </c>
      <c r="L69" s="36">
        <f>M69+O69</f>
        <v>5</v>
      </c>
      <c r="M69" s="82">
        <v>0</v>
      </c>
      <c r="N69" s="82">
        <v>0</v>
      </c>
      <c r="O69" s="82">
        <v>5</v>
      </c>
      <c r="P69" s="39">
        <f>Q69+S69</f>
        <v>5</v>
      </c>
      <c r="Q69" s="87"/>
      <c r="R69" s="87"/>
      <c r="S69" s="87">
        <v>5</v>
      </c>
      <c r="T69" s="39">
        <f>U69+W69</f>
        <v>5</v>
      </c>
      <c r="U69" s="87"/>
      <c r="V69" s="87"/>
      <c r="W69" s="131">
        <v>5</v>
      </c>
      <c r="X69" s="23"/>
    </row>
    <row r="70" spans="1:24" s="22" customFormat="1" ht="10.5" customHeight="1">
      <c r="A70" s="18"/>
      <c r="B70" s="89"/>
      <c r="C70" s="46"/>
      <c r="D70" s="89"/>
      <c r="E70" s="47"/>
      <c r="F70" s="47" t="s">
        <v>61</v>
      </c>
      <c r="G70" s="47"/>
      <c r="H70" s="36">
        <f>SUM(H69)</f>
        <v>0</v>
      </c>
      <c r="I70" s="36">
        <f t="shared" ref="I70:L70" si="19">SUM(I69)</f>
        <v>0</v>
      </c>
      <c r="J70" s="36">
        <f t="shared" si="19"/>
        <v>0</v>
      </c>
      <c r="K70" s="36">
        <f t="shared" si="19"/>
        <v>0</v>
      </c>
      <c r="L70" s="36">
        <f t="shared" si="19"/>
        <v>5</v>
      </c>
      <c r="M70" s="36">
        <f>SUM(M69)</f>
        <v>0</v>
      </c>
      <c r="N70" s="36">
        <f>SUM(N69)</f>
        <v>0</v>
      </c>
      <c r="O70" s="36">
        <f>SUM(O69)</f>
        <v>5</v>
      </c>
      <c r="P70" s="36">
        <f t="shared" ref="P70:W70" si="20">SUM(P69)</f>
        <v>5</v>
      </c>
      <c r="Q70" s="36">
        <f t="shared" si="20"/>
        <v>0</v>
      </c>
      <c r="R70" s="36">
        <f t="shared" si="20"/>
        <v>0</v>
      </c>
      <c r="S70" s="36">
        <f t="shared" si="20"/>
        <v>5</v>
      </c>
      <c r="T70" s="36">
        <f t="shared" si="20"/>
        <v>5</v>
      </c>
      <c r="U70" s="36">
        <f t="shared" si="20"/>
        <v>0</v>
      </c>
      <c r="V70" s="36">
        <f t="shared" si="20"/>
        <v>0</v>
      </c>
      <c r="W70" s="119">
        <f t="shared" si="20"/>
        <v>5</v>
      </c>
      <c r="X70" s="23"/>
    </row>
    <row r="71" spans="1:24" s="22" customFormat="1" ht="10.5" customHeight="1">
      <c r="A71" s="18"/>
      <c r="B71" s="89"/>
      <c r="C71" s="46"/>
      <c r="D71" s="89"/>
      <c r="E71" s="88" t="s">
        <v>62</v>
      </c>
      <c r="F71" s="93"/>
      <c r="G71" s="93"/>
      <c r="H71" s="82">
        <f>H55+H60+H63+H67+H70</f>
        <v>3018.8581300000001</v>
      </c>
      <c r="I71" s="82">
        <f t="shared" ref="I71:W71" si="21">I55+I60+I63+I67+I70</f>
        <v>0</v>
      </c>
      <c r="J71" s="82">
        <f t="shared" si="21"/>
        <v>0</v>
      </c>
      <c r="K71" s="82">
        <f t="shared" si="21"/>
        <v>3018.8581300000001</v>
      </c>
      <c r="L71" s="82">
        <f t="shared" si="21"/>
        <v>10035</v>
      </c>
      <c r="M71" s="82">
        <f t="shared" si="21"/>
        <v>0</v>
      </c>
      <c r="N71" s="82">
        <f t="shared" si="21"/>
        <v>0</v>
      </c>
      <c r="O71" s="82">
        <f t="shared" si="21"/>
        <v>10035</v>
      </c>
      <c r="P71" s="82">
        <f t="shared" si="21"/>
        <v>7575</v>
      </c>
      <c r="Q71" s="82">
        <f t="shared" si="21"/>
        <v>10</v>
      </c>
      <c r="R71" s="82">
        <f t="shared" si="21"/>
        <v>0</v>
      </c>
      <c r="S71" s="82">
        <f t="shared" si="21"/>
        <v>7565</v>
      </c>
      <c r="T71" s="82">
        <f t="shared" si="21"/>
        <v>8115</v>
      </c>
      <c r="U71" s="82">
        <f t="shared" si="21"/>
        <v>10</v>
      </c>
      <c r="V71" s="82">
        <f t="shared" si="21"/>
        <v>0</v>
      </c>
      <c r="W71" s="82">
        <f t="shared" si="21"/>
        <v>8105</v>
      </c>
      <c r="X71" s="23"/>
    </row>
    <row r="72" spans="1:24" s="40" customFormat="1" ht="10.5" customHeight="1" thickBot="1">
      <c r="A72" s="69"/>
      <c r="B72" s="94"/>
      <c r="C72" s="72"/>
      <c r="D72" s="73" t="s">
        <v>68</v>
      </c>
      <c r="E72" s="91"/>
      <c r="F72" s="91"/>
      <c r="G72" s="91"/>
      <c r="H72" s="74">
        <f>H71</f>
        <v>3018.8581300000001</v>
      </c>
      <c r="I72" s="74">
        <f t="shared" ref="I72:W72" si="22">I71</f>
        <v>0</v>
      </c>
      <c r="J72" s="74">
        <f t="shared" si="22"/>
        <v>0</v>
      </c>
      <c r="K72" s="74">
        <f t="shared" si="22"/>
        <v>3018.8581300000001</v>
      </c>
      <c r="L72" s="74">
        <f t="shared" si="22"/>
        <v>10035</v>
      </c>
      <c r="M72" s="74">
        <f t="shared" si="22"/>
        <v>0</v>
      </c>
      <c r="N72" s="74">
        <f t="shared" si="22"/>
        <v>0</v>
      </c>
      <c r="O72" s="74">
        <f t="shared" si="22"/>
        <v>10035</v>
      </c>
      <c r="P72" s="74">
        <f t="shared" si="22"/>
        <v>7575</v>
      </c>
      <c r="Q72" s="74">
        <f t="shared" si="22"/>
        <v>10</v>
      </c>
      <c r="R72" s="74">
        <f t="shared" si="22"/>
        <v>0</v>
      </c>
      <c r="S72" s="74">
        <f t="shared" si="22"/>
        <v>7565</v>
      </c>
      <c r="T72" s="74">
        <f t="shared" si="22"/>
        <v>8115</v>
      </c>
      <c r="U72" s="74">
        <f t="shared" si="22"/>
        <v>10</v>
      </c>
      <c r="V72" s="74">
        <f t="shared" si="22"/>
        <v>0</v>
      </c>
      <c r="W72" s="74">
        <f t="shared" si="22"/>
        <v>8105</v>
      </c>
      <c r="X72" s="141"/>
    </row>
    <row r="73" spans="1:24" s="27" customFormat="1" ht="13.5" customHeight="1" thickBot="1">
      <c r="A73" s="108"/>
      <c r="B73" s="109"/>
      <c r="C73" s="175" t="s">
        <v>72</v>
      </c>
      <c r="D73" s="176"/>
      <c r="E73" s="176"/>
      <c r="F73" s="176"/>
      <c r="G73" s="177"/>
      <c r="H73" s="90">
        <f t="shared" ref="H73:W73" si="23">H40+H50+H72</f>
        <v>3214.8581300000001</v>
      </c>
      <c r="I73" s="90">
        <f t="shared" si="23"/>
        <v>196</v>
      </c>
      <c r="J73" s="90">
        <f t="shared" si="23"/>
        <v>0</v>
      </c>
      <c r="K73" s="90">
        <f t="shared" si="23"/>
        <v>3018.8581300000001</v>
      </c>
      <c r="L73" s="90">
        <f t="shared" si="23"/>
        <v>10408</v>
      </c>
      <c r="M73" s="90">
        <f t="shared" si="23"/>
        <v>273</v>
      </c>
      <c r="N73" s="90">
        <f t="shared" si="23"/>
        <v>0</v>
      </c>
      <c r="O73" s="90">
        <f t="shared" si="23"/>
        <v>10135</v>
      </c>
      <c r="P73" s="90">
        <f t="shared" si="23"/>
        <v>9510</v>
      </c>
      <c r="Q73" s="90">
        <f t="shared" si="23"/>
        <v>345</v>
      </c>
      <c r="R73" s="90">
        <f t="shared" si="23"/>
        <v>0</v>
      </c>
      <c r="S73" s="90">
        <f t="shared" si="23"/>
        <v>9165</v>
      </c>
      <c r="T73" s="90">
        <f t="shared" si="23"/>
        <v>8820</v>
      </c>
      <c r="U73" s="90">
        <f t="shared" si="23"/>
        <v>515</v>
      </c>
      <c r="V73" s="90">
        <f t="shared" si="23"/>
        <v>0</v>
      </c>
      <c r="W73" s="137">
        <f t="shared" si="23"/>
        <v>8305</v>
      </c>
      <c r="X73" s="28"/>
    </row>
    <row r="74" spans="1:24" s="27" customFormat="1" ht="10.5" customHeight="1">
      <c r="A74" s="110"/>
      <c r="B74" s="62"/>
      <c r="C74" s="67" t="s">
        <v>46</v>
      </c>
      <c r="D74" s="68"/>
      <c r="E74" s="68"/>
      <c r="F74" s="68"/>
      <c r="G74" s="68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138"/>
      <c r="X74" s="28"/>
    </row>
    <row r="75" spans="1:24" s="22" customFormat="1" ht="10.5" customHeight="1">
      <c r="A75" s="18"/>
      <c r="B75" s="66"/>
      <c r="C75" s="169" t="s">
        <v>0</v>
      </c>
      <c r="D75" s="170"/>
      <c r="E75" s="170"/>
      <c r="F75" s="170"/>
      <c r="G75" s="178"/>
      <c r="H75" s="36">
        <f t="shared" ref="H75:W75" si="24">SUMIF($F$14:$F$72,1,H$14:H$72)</f>
        <v>703.4</v>
      </c>
      <c r="I75" s="36">
        <f t="shared" si="24"/>
        <v>196</v>
      </c>
      <c r="J75" s="36">
        <f t="shared" si="24"/>
        <v>0</v>
      </c>
      <c r="K75" s="36">
        <f t="shared" si="24"/>
        <v>507.4</v>
      </c>
      <c r="L75" s="36">
        <f t="shared" si="24"/>
        <v>1143</v>
      </c>
      <c r="M75" s="36">
        <f t="shared" si="24"/>
        <v>273</v>
      </c>
      <c r="N75" s="36">
        <f t="shared" si="24"/>
        <v>0</v>
      </c>
      <c r="O75" s="36">
        <f t="shared" si="24"/>
        <v>870</v>
      </c>
      <c r="P75" s="36">
        <f t="shared" si="24"/>
        <v>2160</v>
      </c>
      <c r="Q75" s="36">
        <f t="shared" si="24"/>
        <v>345</v>
      </c>
      <c r="R75" s="36">
        <f t="shared" si="24"/>
        <v>0</v>
      </c>
      <c r="S75" s="36">
        <f t="shared" si="24"/>
        <v>1815</v>
      </c>
      <c r="T75" s="36">
        <f t="shared" si="24"/>
        <v>970</v>
      </c>
      <c r="U75" s="36">
        <f t="shared" si="24"/>
        <v>515</v>
      </c>
      <c r="V75" s="36">
        <f t="shared" si="24"/>
        <v>0</v>
      </c>
      <c r="W75" s="119">
        <f t="shared" si="24"/>
        <v>455</v>
      </c>
      <c r="X75" s="23"/>
    </row>
    <row r="76" spans="1:24" s="22" customFormat="1" ht="10.5" customHeight="1">
      <c r="A76" s="18"/>
      <c r="B76" s="19"/>
      <c r="C76" s="169" t="s">
        <v>1</v>
      </c>
      <c r="D76" s="170"/>
      <c r="E76" s="170"/>
      <c r="F76" s="170"/>
      <c r="G76" s="178"/>
      <c r="H76" s="43">
        <f t="shared" ref="H76:W76" si="25">SUMIF($F$14:$F$72,2,H$14:H$72)</f>
        <v>0</v>
      </c>
      <c r="I76" s="43">
        <f t="shared" si="25"/>
        <v>0</v>
      </c>
      <c r="J76" s="43">
        <f t="shared" si="25"/>
        <v>0</v>
      </c>
      <c r="K76" s="43">
        <f t="shared" si="25"/>
        <v>0</v>
      </c>
      <c r="L76" s="43">
        <f t="shared" si="25"/>
        <v>0</v>
      </c>
      <c r="M76" s="43">
        <f t="shared" si="25"/>
        <v>0</v>
      </c>
      <c r="N76" s="43">
        <f t="shared" si="25"/>
        <v>0</v>
      </c>
      <c r="O76" s="43">
        <f t="shared" si="25"/>
        <v>0</v>
      </c>
      <c r="P76" s="43">
        <f t="shared" si="25"/>
        <v>0</v>
      </c>
      <c r="Q76" s="43">
        <f t="shared" si="25"/>
        <v>0</v>
      </c>
      <c r="R76" s="43">
        <f t="shared" si="25"/>
        <v>0</v>
      </c>
      <c r="S76" s="43">
        <f t="shared" si="25"/>
        <v>0</v>
      </c>
      <c r="T76" s="43">
        <f t="shared" si="25"/>
        <v>0</v>
      </c>
      <c r="U76" s="43">
        <f t="shared" si="25"/>
        <v>0</v>
      </c>
      <c r="V76" s="43">
        <f t="shared" si="25"/>
        <v>0</v>
      </c>
      <c r="W76" s="121">
        <f t="shared" si="25"/>
        <v>0</v>
      </c>
      <c r="X76" s="23"/>
    </row>
    <row r="77" spans="1:24" s="22" customFormat="1" ht="10.5" customHeight="1">
      <c r="A77" s="18"/>
      <c r="B77" s="19"/>
      <c r="C77" s="41" t="s">
        <v>35</v>
      </c>
      <c r="D77" s="42"/>
      <c r="E77" s="42"/>
      <c r="F77" s="42"/>
      <c r="G77" s="42"/>
      <c r="H77" s="43">
        <f t="shared" ref="H77:W77" si="26">SUMIF($F$14:$F$72,3,H$14:H$72)</f>
        <v>10.55813</v>
      </c>
      <c r="I77" s="43">
        <f t="shared" si="26"/>
        <v>0</v>
      </c>
      <c r="J77" s="43">
        <f t="shared" si="26"/>
        <v>0</v>
      </c>
      <c r="K77" s="43">
        <f t="shared" si="26"/>
        <v>10.55813</v>
      </c>
      <c r="L77" s="43">
        <f t="shared" si="26"/>
        <v>3000</v>
      </c>
      <c r="M77" s="43">
        <f t="shared" si="26"/>
        <v>0</v>
      </c>
      <c r="N77" s="43">
        <f t="shared" si="26"/>
        <v>0</v>
      </c>
      <c r="O77" s="43">
        <f t="shared" si="26"/>
        <v>3000</v>
      </c>
      <c r="P77" s="43">
        <f t="shared" si="26"/>
        <v>1240</v>
      </c>
      <c r="Q77" s="43">
        <f t="shared" si="26"/>
        <v>0</v>
      </c>
      <c r="R77" s="43">
        <f t="shared" si="26"/>
        <v>0</v>
      </c>
      <c r="S77" s="43">
        <f t="shared" si="26"/>
        <v>1240</v>
      </c>
      <c r="T77" s="43">
        <f t="shared" si="26"/>
        <v>850</v>
      </c>
      <c r="U77" s="43">
        <f t="shared" si="26"/>
        <v>0</v>
      </c>
      <c r="V77" s="43">
        <f t="shared" si="26"/>
        <v>0</v>
      </c>
      <c r="W77" s="121">
        <f t="shared" si="26"/>
        <v>850</v>
      </c>
      <c r="X77" s="23"/>
    </row>
    <row r="78" spans="1:24" s="22" customFormat="1" ht="10.5" customHeight="1">
      <c r="A78" s="18"/>
      <c r="B78" s="19"/>
      <c r="C78" s="41" t="s">
        <v>37</v>
      </c>
      <c r="D78" s="42"/>
      <c r="E78" s="42"/>
      <c r="F78" s="42"/>
      <c r="G78" s="42"/>
      <c r="H78" s="43">
        <f t="shared" ref="H78:W78" si="27">SUMIF($F$14:$F$72,4,H$14:H$72)</f>
        <v>0</v>
      </c>
      <c r="I78" s="43">
        <f t="shared" si="27"/>
        <v>0</v>
      </c>
      <c r="J78" s="43">
        <f t="shared" si="27"/>
        <v>0</v>
      </c>
      <c r="K78" s="43">
        <f t="shared" si="27"/>
        <v>0</v>
      </c>
      <c r="L78" s="43">
        <f t="shared" si="27"/>
        <v>0</v>
      </c>
      <c r="M78" s="43">
        <f t="shared" si="27"/>
        <v>0</v>
      </c>
      <c r="N78" s="43">
        <f t="shared" si="27"/>
        <v>0</v>
      </c>
      <c r="O78" s="43">
        <f t="shared" si="27"/>
        <v>0</v>
      </c>
      <c r="P78" s="43">
        <f t="shared" si="27"/>
        <v>0</v>
      </c>
      <c r="Q78" s="43">
        <f t="shared" si="27"/>
        <v>0</v>
      </c>
      <c r="R78" s="43">
        <f t="shared" si="27"/>
        <v>0</v>
      </c>
      <c r="S78" s="43">
        <f t="shared" si="27"/>
        <v>0</v>
      </c>
      <c r="T78" s="43">
        <f t="shared" si="27"/>
        <v>0</v>
      </c>
      <c r="U78" s="43">
        <f t="shared" si="27"/>
        <v>0</v>
      </c>
      <c r="V78" s="43">
        <f t="shared" si="27"/>
        <v>0</v>
      </c>
      <c r="W78" s="121">
        <f t="shared" si="27"/>
        <v>0</v>
      </c>
      <c r="X78" s="23"/>
    </row>
    <row r="79" spans="1:24" s="22" customFormat="1" ht="10.5" customHeight="1">
      <c r="A79" s="18"/>
      <c r="B79" s="19"/>
      <c r="C79" s="41" t="s">
        <v>38</v>
      </c>
      <c r="D79" s="42"/>
      <c r="E79" s="42"/>
      <c r="F79" s="42"/>
      <c r="G79" s="42"/>
      <c r="H79" s="43">
        <f t="shared" ref="H79:W79" si="28">SUMIF($F$14:$F$72,5,H$14:H$72)</f>
        <v>0</v>
      </c>
      <c r="I79" s="43">
        <f t="shared" si="28"/>
        <v>0</v>
      </c>
      <c r="J79" s="43">
        <f t="shared" si="28"/>
        <v>0</v>
      </c>
      <c r="K79" s="43">
        <f t="shared" si="28"/>
        <v>0</v>
      </c>
      <c r="L79" s="43">
        <f t="shared" si="28"/>
        <v>0</v>
      </c>
      <c r="M79" s="43">
        <f t="shared" si="28"/>
        <v>0</v>
      </c>
      <c r="N79" s="43">
        <f t="shared" si="28"/>
        <v>0</v>
      </c>
      <c r="O79" s="43">
        <f t="shared" si="28"/>
        <v>0</v>
      </c>
      <c r="P79" s="43">
        <f t="shared" si="28"/>
        <v>0</v>
      </c>
      <c r="Q79" s="43">
        <f t="shared" si="28"/>
        <v>0</v>
      </c>
      <c r="R79" s="43">
        <f t="shared" si="28"/>
        <v>0</v>
      </c>
      <c r="S79" s="43">
        <f t="shared" si="28"/>
        <v>0</v>
      </c>
      <c r="T79" s="43">
        <f t="shared" si="28"/>
        <v>0</v>
      </c>
      <c r="U79" s="43">
        <f t="shared" si="28"/>
        <v>0</v>
      </c>
      <c r="V79" s="43">
        <f t="shared" si="28"/>
        <v>0</v>
      </c>
      <c r="W79" s="121">
        <f t="shared" si="28"/>
        <v>0</v>
      </c>
      <c r="X79" s="23"/>
    </row>
    <row r="80" spans="1:24" s="22" customFormat="1" ht="10.5" customHeight="1">
      <c r="A80" s="18"/>
      <c r="B80" s="19"/>
      <c r="C80" s="41" t="s">
        <v>39</v>
      </c>
      <c r="D80" s="42"/>
      <c r="E80" s="42"/>
      <c r="F80" s="42"/>
      <c r="G80" s="42"/>
      <c r="H80" s="43">
        <f t="shared" ref="H80:W80" si="29">SUMIF($F$14:$F$72,6,H$14:H$72)</f>
        <v>0</v>
      </c>
      <c r="I80" s="43">
        <f t="shared" si="29"/>
        <v>0</v>
      </c>
      <c r="J80" s="43">
        <f t="shared" si="29"/>
        <v>0</v>
      </c>
      <c r="K80" s="43">
        <f t="shared" si="29"/>
        <v>0</v>
      </c>
      <c r="L80" s="43">
        <f t="shared" si="29"/>
        <v>0</v>
      </c>
      <c r="M80" s="43">
        <f t="shared" si="29"/>
        <v>0</v>
      </c>
      <c r="N80" s="43">
        <f t="shared" si="29"/>
        <v>0</v>
      </c>
      <c r="O80" s="43">
        <f t="shared" si="29"/>
        <v>0</v>
      </c>
      <c r="P80" s="43">
        <f t="shared" si="29"/>
        <v>0</v>
      </c>
      <c r="Q80" s="43">
        <f t="shared" si="29"/>
        <v>0</v>
      </c>
      <c r="R80" s="43">
        <f t="shared" si="29"/>
        <v>0</v>
      </c>
      <c r="S80" s="43">
        <f t="shared" si="29"/>
        <v>0</v>
      </c>
      <c r="T80" s="43">
        <f t="shared" si="29"/>
        <v>0</v>
      </c>
      <c r="U80" s="43">
        <f t="shared" si="29"/>
        <v>0</v>
      </c>
      <c r="V80" s="43">
        <f t="shared" si="29"/>
        <v>0</v>
      </c>
      <c r="W80" s="121">
        <f t="shared" si="29"/>
        <v>0</v>
      </c>
      <c r="X80" s="23"/>
    </row>
    <row r="81" spans="1:24" s="22" customFormat="1" ht="10.5" customHeight="1">
      <c r="A81" s="18"/>
      <c r="B81" s="19"/>
      <c r="C81" s="41" t="s">
        <v>40</v>
      </c>
      <c r="D81" s="42"/>
      <c r="E81" s="42"/>
      <c r="F81" s="42"/>
      <c r="G81" s="42"/>
      <c r="H81" s="43">
        <f t="shared" ref="H81:W81" si="30">SUMIF($F$14:$F$72,7,H$14:H$72)</f>
        <v>0</v>
      </c>
      <c r="I81" s="43">
        <f t="shared" si="30"/>
        <v>0</v>
      </c>
      <c r="J81" s="43">
        <f t="shared" si="30"/>
        <v>0</v>
      </c>
      <c r="K81" s="43">
        <f t="shared" si="30"/>
        <v>0</v>
      </c>
      <c r="L81" s="43">
        <f t="shared" si="30"/>
        <v>0</v>
      </c>
      <c r="M81" s="43">
        <f t="shared" si="30"/>
        <v>0</v>
      </c>
      <c r="N81" s="43">
        <f t="shared" si="30"/>
        <v>0</v>
      </c>
      <c r="O81" s="43">
        <f t="shared" si="30"/>
        <v>0</v>
      </c>
      <c r="P81" s="43">
        <f t="shared" si="30"/>
        <v>0</v>
      </c>
      <c r="Q81" s="43">
        <f t="shared" si="30"/>
        <v>0</v>
      </c>
      <c r="R81" s="43">
        <f t="shared" si="30"/>
        <v>0</v>
      </c>
      <c r="S81" s="43">
        <f t="shared" si="30"/>
        <v>0</v>
      </c>
      <c r="T81" s="43">
        <f t="shared" si="30"/>
        <v>0</v>
      </c>
      <c r="U81" s="43">
        <f t="shared" si="30"/>
        <v>0</v>
      </c>
      <c r="V81" s="43">
        <f t="shared" si="30"/>
        <v>0</v>
      </c>
      <c r="W81" s="121">
        <f t="shared" si="30"/>
        <v>0</v>
      </c>
      <c r="X81" s="23"/>
    </row>
    <row r="82" spans="1:24" s="22" customFormat="1" ht="10.5" customHeight="1">
      <c r="A82" s="18"/>
      <c r="B82" s="19"/>
      <c r="C82" s="41" t="s">
        <v>41</v>
      </c>
      <c r="D82" s="42"/>
      <c r="E82" s="42"/>
      <c r="F82" s="42"/>
      <c r="G82" s="42"/>
      <c r="H82" s="43">
        <f t="shared" ref="H82:W82" si="31">SUMIF($F$14:$F$72,8,H$14:H$72)</f>
        <v>0</v>
      </c>
      <c r="I82" s="43">
        <f t="shared" si="31"/>
        <v>0</v>
      </c>
      <c r="J82" s="43">
        <f t="shared" si="31"/>
        <v>0</v>
      </c>
      <c r="K82" s="43">
        <f t="shared" si="31"/>
        <v>0</v>
      </c>
      <c r="L82" s="43">
        <f t="shared" si="31"/>
        <v>0</v>
      </c>
      <c r="M82" s="43">
        <f t="shared" si="31"/>
        <v>0</v>
      </c>
      <c r="N82" s="43">
        <f t="shared" si="31"/>
        <v>0</v>
      </c>
      <c r="O82" s="43">
        <f t="shared" si="31"/>
        <v>0</v>
      </c>
      <c r="P82" s="43">
        <f t="shared" si="31"/>
        <v>0</v>
      </c>
      <c r="Q82" s="43">
        <f t="shared" si="31"/>
        <v>0</v>
      </c>
      <c r="R82" s="43">
        <f t="shared" si="31"/>
        <v>0</v>
      </c>
      <c r="S82" s="43">
        <f t="shared" si="31"/>
        <v>0</v>
      </c>
      <c r="T82" s="43">
        <f t="shared" si="31"/>
        <v>0</v>
      </c>
      <c r="U82" s="43">
        <f t="shared" si="31"/>
        <v>0</v>
      </c>
      <c r="V82" s="43">
        <f t="shared" si="31"/>
        <v>0</v>
      </c>
      <c r="W82" s="121">
        <f t="shared" si="31"/>
        <v>0</v>
      </c>
      <c r="X82" s="23"/>
    </row>
    <row r="83" spans="1:24" s="22" customFormat="1" ht="10.5" customHeight="1">
      <c r="A83" s="18"/>
      <c r="B83" s="19"/>
      <c r="C83" s="41" t="s">
        <v>42</v>
      </c>
      <c r="D83" s="42"/>
      <c r="E83" s="42"/>
      <c r="F83" s="42"/>
      <c r="G83" s="42"/>
      <c r="H83" s="43">
        <f t="shared" ref="H83:W83" si="32">SUMIF($F$14:$F$72,9,H$14:H$72)</f>
        <v>2500.9</v>
      </c>
      <c r="I83" s="43">
        <f t="shared" si="32"/>
        <v>0</v>
      </c>
      <c r="J83" s="43">
        <f t="shared" si="32"/>
        <v>0</v>
      </c>
      <c r="K83" s="43">
        <f t="shared" si="32"/>
        <v>2500.9</v>
      </c>
      <c r="L83" s="43">
        <f t="shared" si="32"/>
        <v>6265</v>
      </c>
      <c r="M83" s="43">
        <f t="shared" si="32"/>
        <v>0</v>
      </c>
      <c r="N83" s="43">
        <f t="shared" si="32"/>
        <v>0</v>
      </c>
      <c r="O83" s="43">
        <f t="shared" si="32"/>
        <v>6265</v>
      </c>
      <c r="P83" s="43">
        <f t="shared" si="32"/>
        <v>6110</v>
      </c>
      <c r="Q83" s="43">
        <f t="shared" si="32"/>
        <v>0</v>
      </c>
      <c r="R83" s="43">
        <f t="shared" si="32"/>
        <v>0</v>
      </c>
      <c r="S83" s="43">
        <f t="shared" si="32"/>
        <v>6110</v>
      </c>
      <c r="T83" s="43">
        <f t="shared" si="32"/>
        <v>7000</v>
      </c>
      <c r="U83" s="43">
        <f t="shared" si="32"/>
        <v>0</v>
      </c>
      <c r="V83" s="43">
        <f t="shared" si="32"/>
        <v>0</v>
      </c>
      <c r="W83" s="121">
        <f t="shared" si="32"/>
        <v>7000</v>
      </c>
      <c r="X83" s="23"/>
    </row>
    <row r="84" spans="1:24" s="22" customFormat="1" ht="10.5" customHeight="1">
      <c r="A84" s="18"/>
      <c r="B84" s="19"/>
      <c r="C84" s="41" t="s">
        <v>43</v>
      </c>
      <c r="D84" s="42"/>
      <c r="E84" s="42"/>
      <c r="F84" s="42"/>
      <c r="G84" s="42"/>
      <c r="H84" s="43">
        <f t="shared" ref="H84:W84" si="33">SUMIF($F$14:$F$72,10,H$14:H$72)</f>
        <v>0</v>
      </c>
      <c r="I84" s="43">
        <f t="shared" si="33"/>
        <v>0</v>
      </c>
      <c r="J84" s="43">
        <f t="shared" si="33"/>
        <v>0</v>
      </c>
      <c r="K84" s="43">
        <f t="shared" si="33"/>
        <v>0</v>
      </c>
      <c r="L84" s="43">
        <f t="shared" si="33"/>
        <v>0</v>
      </c>
      <c r="M84" s="43">
        <f t="shared" si="33"/>
        <v>0</v>
      </c>
      <c r="N84" s="43">
        <f t="shared" si="33"/>
        <v>0</v>
      </c>
      <c r="O84" s="43">
        <f t="shared" si="33"/>
        <v>0</v>
      </c>
      <c r="P84" s="43">
        <f t="shared" si="33"/>
        <v>0</v>
      </c>
      <c r="Q84" s="43">
        <f t="shared" si="33"/>
        <v>0</v>
      </c>
      <c r="R84" s="43">
        <f t="shared" si="33"/>
        <v>0</v>
      </c>
      <c r="S84" s="43">
        <f t="shared" si="33"/>
        <v>0</v>
      </c>
      <c r="T84" s="43">
        <f t="shared" si="33"/>
        <v>0</v>
      </c>
      <c r="U84" s="43">
        <f t="shared" si="33"/>
        <v>0</v>
      </c>
      <c r="V84" s="43">
        <f t="shared" si="33"/>
        <v>0</v>
      </c>
      <c r="W84" s="121">
        <f t="shared" si="33"/>
        <v>0</v>
      </c>
      <c r="X84" s="23"/>
    </row>
    <row r="85" spans="1:24" s="22" customFormat="1" ht="10.5" customHeight="1">
      <c r="A85" s="21"/>
      <c r="B85" s="20"/>
      <c r="C85" s="41" t="s">
        <v>44</v>
      </c>
      <c r="D85" s="42"/>
      <c r="E85" s="42"/>
      <c r="F85" s="42"/>
      <c r="G85" s="42"/>
      <c r="H85" s="43">
        <f t="shared" ref="H85:W85" si="34">SUMIF($F$14:$F$72,11,H$14:H$72)</f>
        <v>0</v>
      </c>
      <c r="I85" s="43">
        <f t="shared" si="34"/>
        <v>0</v>
      </c>
      <c r="J85" s="43">
        <f t="shared" si="34"/>
        <v>0</v>
      </c>
      <c r="K85" s="43">
        <f t="shared" si="34"/>
        <v>0</v>
      </c>
      <c r="L85" s="43">
        <f t="shared" si="34"/>
        <v>0</v>
      </c>
      <c r="M85" s="43">
        <f t="shared" si="34"/>
        <v>0</v>
      </c>
      <c r="N85" s="43">
        <f t="shared" si="34"/>
        <v>0</v>
      </c>
      <c r="O85" s="43">
        <f t="shared" si="34"/>
        <v>0</v>
      </c>
      <c r="P85" s="43">
        <f t="shared" si="34"/>
        <v>0</v>
      </c>
      <c r="Q85" s="43">
        <f t="shared" si="34"/>
        <v>0</v>
      </c>
      <c r="R85" s="43">
        <f t="shared" si="34"/>
        <v>0</v>
      </c>
      <c r="S85" s="43">
        <f t="shared" si="34"/>
        <v>0</v>
      </c>
      <c r="T85" s="43">
        <f t="shared" si="34"/>
        <v>0</v>
      </c>
      <c r="U85" s="43">
        <f t="shared" si="34"/>
        <v>0</v>
      </c>
      <c r="V85" s="43">
        <f t="shared" si="34"/>
        <v>0</v>
      </c>
      <c r="W85" s="121">
        <f t="shared" si="34"/>
        <v>0</v>
      </c>
      <c r="X85" s="23"/>
    </row>
    <row r="86" spans="1:24" s="22" customFormat="1" ht="10.5" customHeight="1">
      <c r="A86" s="18"/>
      <c r="B86" s="124"/>
      <c r="C86" s="169" t="s">
        <v>45</v>
      </c>
      <c r="D86" s="170"/>
      <c r="E86" s="170"/>
      <c r="F86" s="170"/>
      <c r="G86" s="171"/>
      <c r="H86" s="126">
        <f t="shared" ref="H86:W86" si="35">SUMIF($F$14:$F$72,12,H$14:H$72)</f>
        <v>0</v>
      </c>
      <c r="I86" s="126">
        <f t="shared" si="35"/>
        <v>0</v>
      </c>
      <c r="J86" s="126">
        <f t="shared" si="35"/>
        <v>0</v>
      </c>
      <c r="K86" s="126">
        <f t="shared" si="35"/>
        <v>0</v>
      </c>
      <c r="L86" s="126">
        <f t="shared" si="35"/>
        <v>0</v>
      </c>
      <c r="M86" s="126">
        <f t="shared" si="35"/>
        <v>0</v>
      </c>
      <c r="N86" s="126">
        <f t="shared" si="35"/>
        <v>0</v>
      </c>
      <c r="O86" s="126">
        <f t="shared" si="35"/>
        <v>0</v>
      </c>
      <c r="P86" s="126">
        <f t="shared" si="35"/>
        <v>0</v>
      </c>
      <c r="Q86" s="126">
        <f t="shared" si="35"/>
        <v>0</v>
      </c>
      <c r="R86" s="126">
        <f t="shared" si="35"/>
        <v>0</v>
      </c>
      <c r="S86" s="126">
        <f t="shared" si="35"/>
        <v>0</v>
      </c>
      <c r="T86" s="126">
        <f t="shared" si="35"/>
        <v>0</v>
      </c>
      <c r="U86" s="126">
        <f t="shared" si="35"/>
        <v>0</v>
      </c>
      <c r="V86" s="126">
        <f t="shared" si="35"/>
        <v>0</v>
      </c>
      <c r="W86" s="139">
        <f t="shared" si="35"/>
        <v>0</v>
      </c>
      <c r="X86" s="23"/>
    </row>
    <row r="87" spans="1:24" s="22" customFormat="1" ht="10.5" customHeight="1" thickBot="1">
      <c r="A87" s="122"/>
      <c r="B87" s="123"/>
      <c r="C87" s="172" t="s">
        <v>23</v>
      </c>
      <c r="D87" s="173"/>
      <c r="E87" s="173"/>
      <c r="F87" s="173"/>
      <c r="G87" s="174"/>
      <c r="H87" s="125">
        <f t="shared" ref="H87:W87" si="36">SUMIF($F$14:$F$72,13,H$14:H$72)</f>
        <v>0</v>
      </c>
      <c r="I87" s="125">
        <f t="shared" si="36"/>
        <v>0</v>
      </c>
      <c r="J87" s="125">
        <f t="shared" si="36"/>
        <v>0</v>
      </c>
      <c r="K87" s="125">
        <f t="shared" si="36"/>
        <v>0</v>
      </c>
      <c r="L87" s="125">
        <f t="shared" si="36"/>
        <v>0</v>
      </c>
      <c r="M87" s="125">
        <f t="shared" si="36"/>
        <v>0</v>
      </c>
      <c r="N87" s="125">
        <f t="shared" si="36"/>
        <v>0</v>
      </c>
      <c r="O87" s="125">
        <f t="shared" si="36"/>
        <v>0</v>
      </c>
      <c r="P87" s="125">
        <f t="shared" si="36"/>
        <v>0</v>
      </c>
      <c r="Q87" s="125">
        <f t="shared" si="36"/>
        <v>0</v>
      </c>
      <c r="R87" s="125">
        <f t="shared" si="36"/>
        <v>0</v>
      </c>
      <c r="S87" s="125">
        <f t="shared" si="36"/>
        <v>0</v>
      </c>
      <c r="T87" s="125">
        <f t="shared" si="36"/>
        <v>0</v>
      </c>
      <c r="U87" s="125">
        <f t="shared" si="36"/>
        <v>0</v>
      </c>
      <c r="V87" s="125">
        <f t="shared" si="36"/>
        <v>0</v>
      </c>
      <c r="W87" s="140">
        <f t="shared" si="36"/>
        <v>0</v>
      </c>
      <c r="X87" s="23"/>
    </row>
    <row r="88" spans="1:24" s="29" customFormat="1" ht="10.5" customHeight="1">
      <c r="A88" s="32"/>
      <c r="B88" s="30"/>
      <c r="C88" s="30" t="s">
        <v>47</v>
      </c>
      <c r="D88" s="30"/>
      <c r="E88" s="30"/>
      <c r="F88" s="31"/>
      <c r="G88" s="30"/>
      <c r="H88" s="58">
        <f>SUM(H75:H87)</f>
        <v>3214.8581300000001</v>
      </c>
      <c r="I88" s="58">
        <f t="shared" ref="I88:W88" si="37">SUM(I75:I87)</f>
        <v>196</v>
      </c>
      <c r="J88" s="58">
        <f t="shared" si="37"/>
        <v>0</v>
      </c>
      <c r="K88" s="58">
        <f t="shared" si="37"/>
        <v>3018.8581300000001</v>
      </c>
      <c r="L88" s="118">
        <f t="shared" si="37"/>
        <v>10408</v>
      </c>
      <c r="M88" s="118">
        <f t="shared" si="37"/>
        <v>273</v>
      </c>
      <c r="N88" s="118">
        <f t="shared" si="37"/>
        <v>0</v>
      </c>
      <c r="O88" s="118">
        <f t="shared" si="37"/>
        <v>10135</v>
      </c>
      <c r="P88" s="58">
        <f t="shared" si="37"/>
        <v>9510</v>
      </c>
      <c r="Q88" s="58">
        <f t="shared" si="37"/>
        <v>345</v>
      </c>
      <c r="R88" s="58">
        <f t="shared" si="37"/>
        <v>0</v>
      </c>
      <c r="S88" s="58">
        <f t="shared" si="37"/>
        <v>9165</v>
      </c>
      <c r="T88" s="58">
        <f t="shared" si="37"/>
        <v>8820</v>
      </c>
      <c r="U88" s="58">
        <f t="shared" si="37"/>
        <v>515</v>
      </c>
      <c r="V88" s="58">
        <f t="shared" si="37"/>
        <v>0</v>
      </c>
      <c r="W88" s="58">
        <f t="shared" si="37"/>
        <v>8305</v>
      </c>
      <c r="X88" s="142"/>
    </row>
    <row r="89" spans="1:24" s="29" customFormat="1">
      <c r="A89" s="32"/>
      <c r="B89" s="30"/>
      <c r="C89" s="30"/>
      <c r="D89" s="30"/>
      <c r="E89" s="30"/>
      <c r="F89" s="31"/>
      <c r="G89" s="30"/>
      <c r="H89" s="95">
        <f>I88+K88</f>
        <v>3214.8581300000001</v>
      </c>
      <c r="L89" s="33">
        <f>M88+O88</f>
        <v>10408</v>
      </c>
      <c r="P89" s="33">
        <f>Q88+S88</f>
        <v>9510</v>
      </c>
      <c r="T89" s="76">
        <f>U88+W88</f>
        <v>8820</v>
      </c>
    </row>
    <row r="90" spans="1:24" s="29" customFormat="1">
      <c r="A90" s="34"/>
      <c r="B90" s="30"/>
      <c r="C90" s="30"/>
      <c r="D90" s="30"/>
      <c r="E90" s="30"/>
      <c r="F90" s="31"/>
      <c r="G90" s="30"/>
      <c r="L90" s="111"/>
      <c r="M90" s="111"/>
      <c r="N90" s="111"/>
      <c r="O90" s="111"/>
      <c r="T90" s="77"/>
    </row>
    <row r="91" spans="1:24" s="29" customFormat="1">
      <c r="A91" s="34"/>
      <c r="B91" s="30"/>
      <c r="C91" s="30"/>
      <c r="D91" s="30"/>
      <c r="E91" s="30"/>
      <c r="F91" s="31"/>
      <c r="G91" s="30"/>
      <c r="T91" s="77"/>
    </row>
    <row r="92" spans="1:24" s="29" customFormat="1" ht="13.5">
      <c r="A92" s="160" t="s">
        <v>185</v>
      </c>
      <c r="B92" s="3"/>
      <c r="C92" s="30"/>
      <c r="D92" s="30"/>
      <c r="E92" s="30"/>
      <c r="F92" s="31"/>
      <c r="G92" s="30"/>
      <c r="T92" s="77"/>
    </row>
    <row r="93" spans="1:24" s="29" customFormat="1">
      <c r="A93" s="8" t="s">
        <v>158</v>
      </c>
      <c r="B93" s="159" t="s">
        <v>179</v>
      </c>
      <c r="C93" s="30"/>
      <c r="D93" s="30"/>
      <c r="E93" s="30"/>
      <c r="F93" s="31"/>
      <c r="G93" s="30"/>
      <c r="T93" s="77"/>
    </row>
    <row r="94" spans="1:24" s="29" customFormat="1">
      <c r="A94" s="8" t="s">
        <v>154</v>
      </c>
      <c r="B94" s="159" t="s">
        <v>180</v>
      </c>
      <c r="C94" s="30"/>
      <c r="D94" s="30"/>
      <c r="E94" s="30"/>
      <c r="F94" s="31"/>
      <c r="G94" s="30"/>
      <c r="T94" s="77"/>
    </row>
    <row r="95" spans="1:24" s="29" customFormat="1">
      <c r="A95" s="8" t="s">
        <v>181</v>
      </c>
      <c r="B95" s="159" t="s">
        <v>183</v>
      </c>
      <c r="C95" s="30"/>
      <c r="D95" s="30"/>
      <c r="E95" s="30"/>
      <c r="F95" s="31"/>
      <c r="G95" s="30"/>
      <c r="T95" s="77"/>
    </row>
    <row r="96" spans="1:24" s="29" customFormat="1">
      <c r="A96" s="8" t="s">
        <v>152</v>
      </c>
      <c r="B96" s="159" t="s">
        <v>182</v>
      </c>
      <c r="C96" s="30"/>
      <c r="D96" s="30"/>
      <c r="E96" s="30"/>
      <c r="F96" s="31"/>
      <c r="G96" s="30"/>
      <c r="T96" s="77"/>
    </row>
    <row r="97" spans="1:20" s="29" customFormat="1">
      <c r="A97" s="8" t="s">
        <v>170</v>
      </c>
      <c r="B97" s="159" t="s">
        <v>184</v>
      </c>
      <c r="C97" s="30"/>
      <c r="D97" s="30"/>
      <c r="E97" s="30"/>
      <c r="F97" s="31"/>
      <c r="G97" s="30"/>
      <c r="T97" s="77"/>
    </row>
    <row r="98" spans="1:20">
      <c r="A98" s="8" t="s">
        <v>186</v>
      </c>
      <c r="B98" s="159" t="s">
        <v>187</v>
      </c>
    </row>
  </sheetData>
  <mergeCells count="26">
    <mergeCell ref="A2:T2"/>
    <mergeCell ref="C86:G86"/>
    <mergeCell ref="C87:G87"/>
    <mergeCell ref="I7:K7"/>
    <mergeCell ref="C73:G73"/>
    <mergeCell ref="C75:G75"/>
    <mergeCell ref="C76:G76"/>
    <mergeCell ref="H7:H9"/>
    <mergeCell ref="D6:D9"/>
    <mergeCell ref="E6:E9"/>
    <mergeCell ref="F6:F9"/>
    <mergeCell ref="G6:G9"/>
    <mergeCell ref="A6:A9"/>
    <mergeCell ref="B6:B9"/>
    <mergeCell ref="C6:C9"/>
    <mergeCell ref="L7:L9"/>
    <mergeCell ref="M7:O7"/>
    <mergeCell ref="X7:X9"/>
    <mergeCell ref="U7:W7"/>
    <mergeCell ref="I8:J8"/>
    <mergeCell ref="M8:N8"/>
    <mergeCell ref="Q8:R8"/>
    <mergeCell ref="U8:V8"/>
    <mergeCell ref="T7:T9"/>
    <mergeCell ref="P7:P9"/>
    <mergeCell ref="Q7:S7"/>
  </mergeCells>
  <phoneticPr fontId="6" type="noConversion"/>
  <pageMargins left="0.39370078740157483" right="0.39370078740157483" top="0.59055118110236227" bottom="0.27559055118110237" header="0" footer="0"/>
  <pageSetup paperSize="9" scale="95" orientation="landscape" r:id="rId1"/>
  <headerFooter alignWithMargins="0">
    <oddHeader>Page &amp;P&amp;R&amp;F</oddHeader>
  </headerFooter>
  <ignoredErrors>
    <ignoredError sqref="C14:E14 C52:C53 D53 D51 E51:E52 C62:F62 C66:E66 D39 C16:D16 D41 A71 E41:E42 E44:E45 C26 F39 E21 C42:C45 D43:D45 C19:D19 F21:F22 C10:E10 C17:F17 C20:F20 D11:E11 C12 E12 C13:D13 C21:D24 C27:D33 C36:D36 F36 C34:E34 F33:F34 C35:F35 E23:F32 C37:F37 E48 C48 F44:F47 D48:D49 A55:F55 C56:D56 B59:F59 C61:D61 C64:D64 C46:D47 B54:F54 B57:F57 B58:F5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Normal="100" zoomScaleSheetLayoutView="100" workbookViewId="0">
      <selection activeCell="I28" sqref="I28"/>
    </sheetView>
  </sheetViews>
  <sheetFormatPr defaultRowHeight="12.75"/>
  <cols>
    <col min="1" max="3" width="10.7109375" style="1" customWidth="1"/>
    <col min="4" max="4" width="46.7109375" style="1" customWidth="1"/>
    <col min="5" max="5" width="12.7109375" style="1" customWidth="1"/>
    <col min="6" max="9" width="9.7109375" style="1" customWidth="1"/>
    <col min="10" max="16384" width="9.140625" style="1"/>
  </cols>
  <sheetData>
    <row r="1" spans="1:11">
      <c r="I1" s="1" t="s">
        <v>103</v>
      </c>
    </row>
    <row r="2" spans="1:11" s="15" customFormat="1" ht="15.75">
      <c r="A2" s="182"/>
      <c r="B2" s="182"/>
      <c r="C2" s="182"/>
      <c r="D2" s="182"/>
      <c r="E2" s="182"/>
      <c r="F2" s="182"/>
      <c r="G2" s="182"/>
      <c r="H2" s="182"/>
      <c r="I2" s="182"/>
    </row>
    <row r="3" spans="1:11" s="15" customFormat="1">
      <c r="A3" s="56"/>
      <c r="B3" s="56"/>
      <c r="C3" s="56"/>
      <c r="D3" s="56"/>
      <c r="E3" s="56"/>
      <c r="F3" s="56"/>
      <c r="G3" s="56"/>
      <c r="H3" s="56"/>
      <c r="I3" s="56"/>
    </row>
    <row r="4" spans="1:11" s="15" customFormat="1" ht="12.75" customHeight="1">
      <c r="A4" s="11" t="s">
        <v>63</v>
      </c>
      <c r="B4" s="12" t="s">
        <v>63</v>
      </c>
      <c r="C4" s="13"/>
      <c r="D4" s="12" t="s">
        <v>69</v>
      </c>
      <c r="E4" s="14"/>
      <c r="F4" s="183" t="s">
        <v>25</v>
      </c>
      <c r="G4" s="183" t="s">
        <v>26</v>
      </c>
      <c r="H4" s="183" t="s">
        <v>105</v>
      </c>
      <c r="I4" s="183" t="s">
        <v>106</v>
      </c>
    </row>
    <row r="5" spans="1:11" s="15" customFormat="1" ht="26.25" customHeight="1">
      <c r="A5" s="16" t="s">
        <v>64</v>
      </c>
      <c r="B5" s="16" t="s">
        <v>65</v>
      </c>
      <c r="C5" s="16" t="s">
        <v>102</v>
      </c>
      <c r="D5" s="17" t="s">
        <v>66</v>
      </c>
      <c r="E5" s="99" t="s">
        <v>67</v>
      </c>
      <c r="F5" s="184"/>
      <c r="G5" s="184"/>
      <c r="H5" s="184"/>
      <c r="I5" s="184"/>
    </row>
    <row r="6" spans="1:11" s="15" customFormat="1">
      <c r="A6" s="100"/>
      <c r="B6" s="16"/>
      <c r="C6" s="17"/>
      <c r="D6" s="147" t="s">
        <v>12</v>
      </c>
      <c r="E6" s="145" t="s">
        <v>104</v>
      </c>
      <c r="F6" s="127"/>
      <c r="G6" s="127"/>
      <c r="H6" s="127"/>
      <c r="I6" s="127">
        <v>10000</v>
      </c>
    </row>
    <row r="7" spans="1:11" s="15" customFormat="1">
      <c r="A7" s="100"/>
      <c r="B7" s="16"/>
      <c r="C7" s="17"/>
      <c r="D7" s="147" t="s">
        <v>125</v>
      </c>
      <c r="E7" s="145" t="s">
        <v>126</v>
      </c>
      <c r="F7" s="148">
        <f>F11+F17+F22+F25</f>
        <v>0</v>
      </c>
      <c r="G7" s="148">
        <f>G11+G17+G22+G25</f>
        <v>1200</v>
      </c>
      <c r="H7" s="148">
        <f>H11+H17+H22+H25</f>
        <v>8000</v>
      </c>
      <c r="I7" s="148">
        <f>I11+I17+I22+I25</f>
        <v>16300</v>
      </c>
    </row>
    <row r="8" spans="1:11" s="15" customFormat="1">
      <c r="A8" s="100" t="s">
        <v>51</v>
      </c>
      <c r="B8" s="16"/>
      <c r="C8" s="16"/>
      <c r="D8" s="147" t="s">
        <v>164</v>
      </c>
      <c r="E8" s="145" t="s">
        <v>107</v>
      </c>
      <c r="F8" s="148">
        <v>8</v>
      </c>
      <c r="G8" s="148">
        <v>9</v>
      </c>
      <c r="H8" s="148">
        <v>12</v>
      </c>
      <c r="I8" s="148">
        <v>12</v>
      </c>
    </row>
    <row r="9" spans="1:11" s="15" customFormat="1">
      <c r="A9" s="100" t="s">
        <v>51</v>
      </c>
      <c r="B9" s="16"/>
      <c r="C9" s="16"/>
      <c r="D9" s="147" t="s">
        <v>167</v>
      </c>
      <c r="E9" s="145" t="s">
        <v>117</v>
      </c>
      <c r="F9" s="148"/>
      <c r="G9" s="148"/>
      <c r="H9" s="148"/>
      <c r="I9" s="148">
        <v>6000</v>
      </c>
    </row>
    <row r="10" spans="1:11" s="15" customFormat="1">
      <c r="A10" s="100" t="s">
        <v>51</v>
      </c>
      <c r="B10" s="16"/>
      <c r="C10" s="16"/>
      <c r="D10" s="147" t="s">
        <v>168</v>
      </c>
      <c r="E10" s="145" t="s">
        <v>162</v>
      </c>
      <c r="F10" s="148"/>
      <c r="G10" s="148"/>
      <c r="H10" s="148"/>
      <c r="I10" s="148">
        <v>28000</v>
      </c>
    </row>
    <row r="11" spans="1:11" s="15" customFormat="1">
      <c r="A11" s="100" t="s">
        <v>51</v>
      </c>
      <c r="B11" s="100" t="s">
        <v>51</v>
      </c>
      <c r="C11" s="100"/>
      <c r="D11" s="104" t="s">
        <v>161</v>
      </c>
      <c r="E11" s="101" t="s">
        <v>165</v>
      </c>
      <c r="F11" s="146"/>
      <c r="G11" s="146">
        <f>SUM(G12:G15)</f>
        <v>900</v>
      </c>
      <c r="H11" s="146">
        <f>SUM(H12:H15)</f>
        <v>1600</v>
      </c>
      <c r="I11" s="146">
        <f>SUM(I12:I15)</f>
        <v>2500</v>
      </c>
    </row>
    <row r="12" spans="1:11" s="15" customFormat="1" ht="12.75" customHeight="1">
      <c r="A12" s="100" t="s">
        <v>51</v>
      </c>
      <c r="B12" s="100" t="s">
        <v>51</v>
      </c>
      <c r="C12" s="100" t="s">
        <v>48</v>
      </c>
      <c r="D12" s="104" t="s">
        <v>109</v>
      </c>
      <c r="E12" s="101" t="s">
        <v>108</v>
      </c>
      <c r="F12" s="146"/>
      <c r="G12" s="146">
        <v>200</v>
      </c>
      <c r="H12" s="146">
        <v>200</v>
      </c>
      <c r="I12" s="149">
        <v>200</v>
      </c>
    </row>
    <row r="13" spans="1:11" s="15" customFormat="1" ht="12.75" customHeight="1">
      <c r="A13" s="100" t="s">
        <v>51</v>
      </c>
      <c r="B13" s="100" t="s">
        <v>51</v>
      </c>
      <c r="C13" s="100" t="s">
        <v>110</v>
      </c>
      <c r="D13" s="104" t="s">
        <v>111</v>
      </c>
      <c r="E13" s="101" t="s">
        <v>113</v>
      </c>
      <c r="F13" s="150"/>
      <c r="G13" s="150">
        <v>600</v>
      </c>
      <c r="H13" s="150">
        <v>1200</v>
      </c>
      <c r="I13" s="149">
        <v>2000</v>
      </c>
    </row>
    <row r="14" spans="1:11" s="59" customFormat="1" ht="12.75" customHeight="1">
      <c r="A14" s="100" t="s">
        <v>51</v>
      </c>
      <c r="B14" s="100" t="s">
        <v>51</v>
      </c>
      <c r="C14" s="102" t="s">
        <v>52</v>
      </c>
      <c r="D14" s="104" t="s">
        <v>112</v>
      </c>
      <c r="E14" s="101" t="s">
        <v>114</v>
      </c>
      <c r="F14" s="151"/>
      <c r="G14" s="151"/>
      <c r="H14" s="151">
        <v>100</v>
      </c>
      <c r="I14" s="151">
        <v>200</v>
      </c>
      <c r="J14" s="60"/>
      <c r="K14" s="60"/>
    </row>
    <row r="15" spans="1:11" s="59" customFormat="1" ht="12.75" customHeight="1">
      <c r="A15" s="100" t="s">
        <v>51</v>
      </c>
      <c r="B15" s="100" t="s">
        <v>51</v>
      </c>
      <c r="C15" s="102" t="s">
        <v>70</v>
      </c>
      <c r="D15" s="104" t="s">
        <v>115</v>
      </c>
      <c r="E15" s="101" t="s">
        <v>116</v>
      </c>
      <c r="F15" s="151"/>
      <c r="G15" s="152">
        <v>100</v>
      </c>
      <c r="H15" s="151">
        <v>100</v>
      </c>
      <c r="I15" s="151">
        <v>100</v>
      </c>
      <c r="J15" s="60"/>
      <c r="K15" s="60"/>
    </row>
    <row r="16" spans="1:11" s="59" customFormat="1" ht="12.75" customHeight="1">
      <c r="A16" s="100" t="s">
        <v>51</v>
      </c>
      <c r="B16" s="100" t="s">
        <v>51</v>
      </c>
      <c r="C16" s="102" t="s">
        <v>70</v>
      </c>
      <c r="D16" s="104" t="s">
        <v>150</v>
      </c>
      <c r="E16" s="101" t="s">
        <v>149</v>
      </c>
      <c r="F16" s="151"/>
      <c r="G16" s="152">
        <v>2000</v>
      </c>
      <c r="H16" s="152">
        <v>2000</v>
      </c>
      <c r="I16" s="152">
        <v>2000</v>
      </c>
      <c r="J16" s="60"/>
      <c r="K16" s="60"/>
    </row>
    <row r="17" spans="1:11" s="59" customFormat="1" ht="12.75" customHeight="1">
      <c r="A17" s="100" t="s">
        <v>51</v>
      </c>
      <c r="B17" s="100" t="s">
        <v>50</v>
      </c>
      <c r="C17" s="102"/>
      <c r="D17" s="104" t="s">
        <v>163</v>
      </c>
      <c r="E17" s="101" t="s">
        <v>166</v>
      </c>
      <c r="F17" s="151">
        <f>SUM(F18:F21)</f>
        <v>0</v>
      </c>
      <c r="G17" s="151">
        <f t="shared" ref="G17:I17" si="0">SUM(G18:G21)</f>
        <v>0</v>
      </c>
      <c r="H17" s="151">
        <f t="shared" si="0"/>
        <v>5500</v>
      </c>
      <c r="I17" s="151">
        <f t="shared" si="0"/>
        <v>11500</v>
      </c>
      <c r="J17" s="60"/>
      <c r="K17" s="60"/>
    </row>
    <row r="18" spans="1:11" s="59" customFormat="1" ht="12.75" customHeight="1">
      <c r="A18" s="100" t="s">
        <v>51</v>
      </c>
      <c r="B18" s="100" t="s">
        <v>50</v>
      </c>
      <c r="C18" s="102" t="s">
        <v>48</v>
      </c>
      <c r="D18" s="104" t="s">
        <v>119</v>
      </c>
      <c r="E18" s="101" t="s">
        <v>118</v>
      </c>
      <c r="F18" s="151"/>
      <c r="G18" s="152"/>
      <c r="H18" s="151">
        <v>3000</v>
      </c>
      <c r="I18" s="151">
        <v>3000</v>
      </c>
      <c r="J18" s="60"/>
      <c r="K18" s="60"/>
    </row>
    <row r="19" spans="1:11" s="59" customFormat="1" ht="12.75" customHeight="1">
      <c r="A19" s="100" t="s">
        <v>51</v>
      </c>
      <c r="B19" s="100" t="s">
        <v>50</v>
      </c>
      <c r="C19" s="102" t="s">
        <v>110</v>
      </c>
      <c r="D19" s="104" t="s">
        <v>120</v>
      </c>
      <c r="E19" s="101" t="s">
        <v>121</v>
      </c>
      <c r="F19" s="151"/>
      <c r="G19" s="152"/>
      <c r="H19" s="151">
        <v>1000</v>
      </c>
      <c r="I19" s="151">
        <v>1000</v>
      </c>
      <c r="J19" s="60"/>
      <c r="K19" s="60"/>
    </row>
    <row r="20" spans="1:11" s="15" customFormat="1" ht="12.75" customHeight="1">
      <c r="A20" s="100" t="s">
        <v>51</v>
      </c>
      <c r="B20" s="100" t="s">
        <v>50</v>
      </c>
      <c r="C20" s="100" t="s">
        <v>52</v>
      </c>
      <c r="D20" s="104" t="s">
        <v>124</v>
      </c>
      <c r="E20" s="101" t="s">
        <v>122</v>
      </c>
      <c r="F20" s="153"/>
      <c r="G20" s="153"/>
      <c r="H20" s="153">
        <v>1500</v>
      </c>
      <c r="I20" s="153">
        <v>2500</v>
      </c>
    </row>
    <row r="21" spans="1:11" s="15" customFormat="1" ht="13.5" customHeight="1">
      <c r="A21" s="100" t="s">
        <v>51</v>
      </c>
      <c r="B21" s="100" t="s">
        <v>50</v>
      </c>
      <c r="C21" s="102" t="s">
        <v>49</v>
      </c>
      <c r="D21" s="15" t="s">
        <v>169</v>
      </c>
      <c r="E21" s="101" t="s">
        <v>123</v>
      </c>
      <c r="F21" s="146"/>
      <c r="G21" s="146"/>
      <c r="H21" s="146"/>
      <c r="I21" s="146">
        <v>5000</v>
      </c>
    </row>
    <row r="22" spans="1:11" s="15" customFormat="1">
      <c r="A22" s="100" t="s">
        <v>50</v>
      </c>
      <c r="B22" s="100"/>
      <c r="C22" s="102"/>
      <c r="D22" s="98" t="s">
        <v>131</v>
      </c>
      <c r="E22" s="101" t="s">
        <v>127</v>
      </c>
      <c r="F22" s="146"/>
      <c r="G22" s="146"/>
      <c r="H22" s="146" t="s">
        <v>133</v>
      </c>
      <c r="I22" s="146" t="s">
        <v>134</v>
      </c>
    </row>
    <row r="23" spans="1:11" s="15" customFormat="1" ht="13.5" customHeight="1">
      <c r="A23" s="100" t="s">
        <v>50</v>
      </c>
      <c r="B23" s="100" t="s">
        <v>51</v>
      </c>
      <c r="C23" s="102" t="s">
        <v>51</v>
      </c>
      <c r="D23" s="105" t="s">
        <v>128</v>
      </c>
      <c r="E23" s="101" t="s">
        <v>130</v>
      </c>
      <c r="F23" s="146"/>
      <c r="G23" s="146"/>
      <c r="H23" s="146">
        <v>1</v>
      </c>
      <c r="I23" s="146">
        <v>1</v>
      </c>
    </row>
    <row r="24" spans="1:11" s="15" customFormat="1">
      <c r="A24" s="100" t="s">
        <v>50</v>
      </c>
      <c r="B24" s="100" t="s">
        <v>51</v>
      </c>
      <c r="C24" s="102" t="s">
        <v>50</v>
      </c>
      <c r="D24" s="98" t="s">
        <v>142</v>
      </c>
      <c r="E24" s="117" t="s">
        <v>129</v>
      </c>
      <c r="F24" s="146"/>
      <c r="G24" s="146"/>
      <c r="H24" s="146" t="s">
        <v>73</v>
      </c>
      <c r="I24" s="146" t="s">
        <v>73</v>
      </c>
    </row>
    <row r="25" spans="1:11" s="15" customFormat="1" ht="24" customHeight="1">
      <c r="A25" s="100" t="s">
        <v>52</v>
      </c>
      <c r="B25" s="100"/>
      <c r="C25" s="102"/>
      <c r="D25" s="98" t="s">
        <v>135</v>
      </c>
      <c r="E25" s="101" t="s">
        <v>136</v>
      </c>
      <c r="F25" s="146"/>
      <c r="G25" s="146" t="s">
        <v>36</v>
      </c>
      <c r="H25" s="146" t="s">
        <v>147</v>
      </c>
      <c r="I25" s="146" t="s">
        <v>148</v>
      </c>
    </row>
    <row r="26" spans="1:11" s="15" customFormat="1" ht="24" customHeight="1">
      <c r="A26" s="100" t="s">
        <v>52</v>
      </c>
      <c r="B26" s="100"/>
      <c r="C26" s="102"/>
      <c r="D26" s="98" t="s">
        <v>159</v>
      </c>
      <c r="E26" s="101" t="s">
        <v>160</v>
      </c>
      <c r="F26" s="146"/>
      <c r="G26" s="146"/>
      <c r="H26" s="146"/>
      <c r="I26" s="146">
        <v>500</v>
      </c>
    </row>
    <row r="27" spans="1:11" s="15" customFormat="1" ht="12.75" customHeight="1">
      <c r="A27" s="100" t="s">
        <v>52</v>
      </c>
      <c r="B27" s="100"/>
      <c r="C27" s="102"/>
      <c r="D27" s="103" t="s">
        <v>174</v>
      </c>
      <c r="E27" s="101"/>
      <c r="F27" s="146"/>
      <c r="G27" s="146"/>
      <c r="H27" s="146">
        <v>2</v>
      </c>
      <c r="I27" s="146">
        <v>3</v>
      </c>
    </row>
    <row r="28" spans="1:11" s="15" customFormat="1">
      <c r="A28" s="100" t="s">
        <v>52</v>
      </c>
      <c r="B28" s="100" t="s">
        <v>51</v>
      </c>
      <c r="C28" s="102" t="s">
        <v>51</v>
      </c>
      <c r="D28" s="98" t="s">
        <v>137</v>
      </c>
      <c r="E28" s="101" t="s">
        <v>138</v>
      </c>
      <c r="F28" s="146"/>
      <c r="G28" s="146"/>
      <c r="H28" s="146"/>
      <c r="I28" s="146"/>
    </row>
    <row r="29" spans="1:11" s="61" customFormat="1">
      <c r="A29" s="100" t="s">
        <v>52</v>
      </c>
      <c r="B29" s="100" t="s">
        <v>51</v>
      </c>
      <c r="C29" s="102" t="s">
        <v>50</v>
      </c>
      <c r="D29" s="103" t="s">
        <v>139</v>
      </c>
      <c r="E29" s="101" t="s">
        <v>140</v>
      </c>
      <c r="F29" s="154"/>
      <c r="G29" s="154"/>
      <c r="H29" s="154">
        <v>1</v>
      </c>
      <c r="I29" s="154">
        <v>1</v>
      </c>
    </row>
    <row r="30" spans="1:11" s="15" customFormat="1" ht="13.5" customHeight="1">
      <c r="A30" s="100" t="s">
        <v>52</v>
      </c>
      <c r="B30" s="100" t="s">
        <v>51</v>
      </c>
      <c r="C30" s="102" t="s">
        <v>52</v>
      </c>
      <c r="D30" s="106" t="s">
        <v>132</v>
      </c>
      <c r="E30" s="101" t="s">
        <v>141</v>
      </c>
      <c r="F30" s="146"/>
      <c r="G30" s="146"/>
      <c r="H30" s="146"/>
      <c r="I30" s="146" t="s">
        <v>73</v>
      </c>
    </row>
    <row r="31" spans="1:11" s="15" customFormat="1" ht="27.75" customHeight="1">
      <c r="A31" s="156" t="s">
        <v>52</v>
      </c>
      <c r="B31" s="156" t="s">
        <v>51</v>
      </c>
      <c r="C31" s="102" t="s">
        <v>70</v>
      </c>
      <c r="D31" s="103" t="s">
        <v>143</v>
      </c>
      <c r="E31" s="157" t="s">
        <v>144</v>
      </c>
      <c r="F31" s="146" t="s">
        <v>146</v>
      </c>
      <c r="G31" s="146"/>
      <c r="H31" s="146"/>
      <c r="I31" s="146">
        <v>2</v>
      </c>
    </row>
    <row r="32" spans="1:11" s="15" customFormat="1" ht="14.25" customHeight="1">
      <c r="A32" s="156" t="s">
        <v>52</v>
      </c>
      <c r="B32" s="156" t="s">
        <v>51</v>
      </c>
      <c r="C32" s="102" t="s">
        <v>71</v>
      </c>
      <c r="D32" s="103" t="s">
        <v>178</v>
      </c>
      <c r="E32" s="157" t="s">
        <v>145</v>
      </c>
      <c r="F32" s="146"/>
      <c r="G32" s="146"/>
      <c r="H32" s="146">
        <v>2</v>
      </c>
      <c r="I32" s="146">
        <v>3</v>
      </c>
    </row>
    <row r="33" spans="1:10" s="15" customFormat="1" ht="27" customHeight="1">
      <c r="A33" s="156" t="s">
        <v>52</v>
      </c>
      <c r="B33" s="156" t="s">
        <v>51</v>
      </c>
      <c r="C33" s="102" t="s">
        <v>71</v>
      </c>
      <c r="D33" s="158" t="s">
        <v>176</v>
      </c>
      <c r="E33" s="157" t="s">
        <v>145</v>
      </c>
      <c r="F33" s="146"/>
      <c r="G33" s="146"/>
      <c r="H33" s="146">
        <v>1</v>
      </c>
      <c r="I33" s="146">
        <v>1</v>
      </c>
    </row>
    <row r="34" spans="1:10" s="15" customFormat="1" ht="14.25" customHeight="1">
      <c r="A34" s="156" t="s">
        <v>52</v>
      </c>
      <c r="B34" s="156" t="s">
        <v>51</v>
      </c>
      <c r="C34" s="102" t="s">
        <v>71</v>
      </c>
      <c r="D34" s="103" t="s">
        <v>177</v>
      </c>
      <c r="E34" s="157" t="s">
        <v>145</v>
      </c>
      <c r="F34" s="146"/>
      <c r="G34" s="146"/>
      <c r="H34" s="146"/>
      <c r="I34" s="146">
        <v>2000</v>
      </c>
    </row>
    <row r="36" spans="1:10">
      <c r="D36" s="107"/>
    </row>
    <row r="37" spans="1:10">
      <c r="D37" s="15"/>
      <c r="E37" s="15"/>
      <c r="F37" s="15"/>
      <c r="G37" s="15"/>
      <c r="H37" s="15"/>
      <c r="I37" s="15"/>
      <c r="J37" s="15"/>
    </row>
  </sheetData>
  <mergeCells count="5">
    <mergeCell ref="A2:I2"/>
    <mergeCell ref="F4:F5"/>
    <mergeCell ref="G4:G5"/>
    <mergeCell ref="H4:H5"/>
    <mergeCell ref="I4:I5"/>
  </mergeCells>
  <phoneticPr fontId="6" type="noConversion"/>
  <pageMargins left="0.39370078740157483" right="0.39370078740157483" top="0.59055118110236227" bottom="0.39370078740157483" header="0" footer="0"/>
  <pageSetup paperSize="9" orientation="landscape" r:id="rId1"/>
  <headerFooter alignWithMargins="0"/>
  <ignoredErrors>
    <ignoredError sqref="C14:C15 A12:B15 B6 A17:B17 A18:C22 C23 B23:B24 A28:C31 F30:F31 A16:C16 A23:A25 A11:B11" numberStoredAsText="1"/>
    <ignoredError sqref="F17 G31:H31 G29:I29 F7:I7" unlockedFormula="1"/>
    <ignoredError sqref="G30:I30 G12:I15 G28:H28 G17:I20 G24:I25 G23 G11:I11 G22:I22 G21:H21" numberStoredAsText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26" sqref="A26"/>
    </sheetView>
  </sheetViews>
  <sheetFormatPr defaultRowHeight="12.75"/>
  <cols>
    <col min="1" max="1" width="20.28515625" customWidth="1"/>
    <col min="2" max="5" width="10.7109375" customWidth="1"/>
  </cols>
  <sheetData>
    <row r="1" spans="1:5" ht="49.5" customHeight="1">
      <c r="A1" s="63" t="s">
        <v>4</v>
      </c>
      <c r="B1" s="63" t="s">
        <v>31</v>
      </c>
      <c r="C1" s="50" t="s">
        <v>32</v>
      </c>
      <c r="D1" s="63" t="s">
        <v>27</v>
      </c>
      <c r="E1" s="63" t="s">
        <v>33</v>
      </c>
    </row>
    <row r="2" spans="1:5" ht="12.75" customHeight="1">
      <c r="A2" s="51" t="s">
        <v>5</v>
      </c>
      <c r="B2" s="53">
        <f>'-1'!H73</f>
        <v>3214.8581300000001</v>
      </c>
      <c r="C2" s="53">
        <f>'-1'!L73</f>
        <v>10408</v>
      </c>
      <c r="D2" s="54">
        <f>'-1'!P73</f>
        <v>9510</v>
      </c>
      <c r="E2" s="54">
        <f>'-1'!T73</f>
        <v>8820</v>
      </c>
    </row>
    <row r="3" spans="1:5">
      <c r="A3" s="48" t="s">
        <v>6</v>
      </c>
      <c r="B3" s="53">
        <f>'-1'!I73</f>
        <v>196</v>
      </c>
      <c r="C3" s="53">
        <f>'-1'!M73</f>
        <v>273</v>
      </c>
      <c r="D3" s="54">
        <f>'-1'!Q73</f>
        <v>345</v>
      </c>
      <c r="E3" s="54">
        <f>'-1'!U73</f>
        <v>515</v>
      </c>
    </row>
    <row r="4" spans="1:5" ht="13.5" customHeight="1">
      <c r="A4" s="52" t="s">
        <v>7</v>
      </c>
      <c r="B4" s="53">
        <f>'-1'!J73</f>
        <v>0</v>
      </c>
      <c r="C4" s="53">
        <f>'-1'!N73</f>
        <v>0</v>
      </c>
      <c r="D4" s="54">
        <f>'-1'!R73</f>
        <v>0</v>
      </c>
      <c r="E4" s="54">
        <f>'-1'!V73</f>
        <v>0</v>
      </c>
    </row>
    <row r="5" spans="1:5">
      <c r="A5" s="48" t="s">
        <v>8</v>
      </c>
      <c r="B5" s="53">
        <f>'-1'!K73</f>
        <v>3018.8581300000001</v>
      </c>
      <c r="C5" s="53">
        <f>'-1'!O73</f>
        <v>10135</v>
      </c>
      <c r="D5" s="54">
        <f>'-1'!S73</f>
        <v>9165</v>
      </c>
      <c r="E5" s="54">
        <f>'-1'!W73</f>
        <v>8305</v>
      </c>
    </row>
    <row r="6" spans="1:5" ht="14.25" customHeight="1">
      <c r="A6" s="48" t="s">
        <v>9</v>
      </c>
      <c r="B6" s="53">
        <f>SUM(B7:B18)</f>
        <v>3214.8581300000001</v>
      </c>
      <c r="C6" s="53">
        <f>SUM(C7:C18)</f>
        <v>10408</v>
      </c>
      <c r="D6" s="53">
        <f>SUM(D7:D18)</f>
        <v>9510</v>
      </c>
      <c r="E6" s="53">
        <f>SUM(E7:E18)</f>
        <v>8820</v>
      </c>
    </row>
    <row r="7" spans="1:5" ht="14.25" customHeight="1">
      <c r="A7" s="48" t="s">
        <v>10</v>
      </c>
      <c r="B7" s="53">
        <f>'-1'!H75</f>
        <v>703.4</v>
      </c>
      <c r="C7" s="53">
        <f>'-1'!L75</f>
        <v>1143</v>
      </c>
      <c r="D7" s="54">
        <f>'-1'!P75</f>
        <v>2160</v>
      </c>
      <c r="E7" s="54">
        <f>'-1'!T75</f>
        <v>970</v>
      </c>
    </row>
    <row r="8" spans="1:5" ht="15" customHeight="1">
      <c r="A8" s="48" t="s">
        <v>11</v>
      </c>
      <c r="B8" s="53">
        <f>'-1'!H76</f>
        <v>0</v>
      </c>
      <c r="C8" s="53">
        <f>'-1'!L76</f>
        <v>0</v>
      </c>
      <c r="D8" s="54">
        <f>'-1'!P76</f>
        <v>0</v>
      </c>
      <c r="E8" s="54">
        <f>'-1'!T76</f>
        <v>0</v>
      </c>
    </row>
    <row r="9" spans="1:5" ht="13.5" customHeight="1">
      <c r="A9" s="48" t="s">
        <v>18</v>
      </c>
      <c r="B9" s="53">
        <f>'-1'!H77</f>
        <v>10.55813</v>
      </c>
      <c r="C9" s="53">
        <f>'-1'!L77</f>
        <v>3000</v>
      </c>
      <c r="D9" s="54">
        <f>'-1'!P77</f>
        <v>1240</v>
      </c>
      <c r="E9" s="54">
        <f>'-1'!T77</f>
        <v>850</v>
      </c>
    </row>
    <row r="10" spans="1:5" ht="12.75" customHeight="1">
      <c r="A10" s="48" t="s">
        <v>19</v>
      </c>
      <c r="B10" s="53">
        <f>'-1'!H78</f>
        <v>0</v>
      </c>
      <c r="C10" s="53">
        <f>'-1'!L78</f>
        <v>0</v>
      </c>
      <c r="D10" s="54">
        <f>'-1'!P78</f>
        <v>0</v>
      </c>
      <c r="E10" s="54">
        <f>'-1'!T78</f>
        <v>0</v>
      </c>
    </row>
    <row r="11" spans="1:5" ht="12.75" customHeight="1">
      <c r="A11" s="48" t="s">
        <v>20</v>
      </c>
      <c r="B11" s="53">
        <f>'-1'!H79</f>
        <v>0</v>
      </c>
      <c r="C11" s="53">
        <f>'-1'!L79</f>
        <v>0</v>
      </c>
      <c r="D11" s="54">
        <f>'-1'!P79</f>
        <v>0</v>
      </c>
      <c r="E11" s="54">
        <f>'-1'!T79</f>
        <v>0</v>
      </c>
    </row>
    <row r="12" spans="1:5" ht="12.75" customHeight="1">
      <c r="A12" s="48" t="s">
        <v>21</v>
      </c>
      <c r="B12" s="53">
        <f>'-1'!H80</f>
        <v>0</v>
      </c>
      <c r="C12" s="53">
        <f>'-1'!L80</f>
        <v>0</v>
      </c>
      <c r="D12" s="54">
        <f>'-1'!P80</f>
        <v>0</v>
      </c>
      <c r="E12" s="54">
        <f>'-1'!T80</f>
        <v>0</v>
      </c>
    </row>
    <row r="13" spans="1:5" ht="13.5" customHeight="1">
      <c r="A13" s="48" t="s">
        <v>22</v>
      </c>
      <c r="B13" s="53">
        <f>'-1'!H81</f>
        <v>0</v>
      </c>
      <c r="C13" s="53">
        <f>'-1'!L81</f>
        <v>0</v>
      </c>
      <c r="D13" s="54">
        <f>'-1'!P81</f>
        <v>0</v>
      </c>
      <c r="E13" s="54">
        <f>'-1'!T81</f>
        <v>0</v>
      </c>
    </row>
    <row r="14" spans="1:5" ht="27" customHeight="1">
      <c r="A14" s="49" t="s">
        <v>17</v>
      </c>
      <c r="B14" s="53">
        <f>'-1'!H82</f>
        <v>0</v>
      </c>
      <c r="C14" s="53">
        <f>'-1'!L82</f>
        <v>0</v>
      </c>
      <c r="D14" s="54">
        <f>'-1'!P82</f>
        <v>0</v>
      </c>
      <c r="E14" s="54">
        <f>'-1'!T82</f>
        <v>0</v>
      </c>
    </row>
    <row r="15" spans="1:5" ht="26.25" customHeight="1">
      <c r="A15" s="48" t="s">
        <v>16</v>
      </c>
      <c r="B15" s="53">
        <f>'-1'!H83</f>
        <v>2500.9</v>
      </c>
      <c r="C15" s="53">
        <f>'-1'!L83</f>
        <v>6265</v>
      </c>
      <c r="D15" s="54">
        <f>'-1'!P83</f>
        <v>6110</v>
      </c>
      <c r="E15" s="54">
        <f>'-1'!T83</f>
        <v>7000</v>
      </c>
    </row>
    <row r="16" spans="1:5" ht="15" customHeight="1">
      <c r="A16" s="48" t="s">
        <v>15</v>
      </c>
      <c r="B16" s="53">
        <f>'-1'!H84</f>
        <v>0</v>
      </c>
      <c r="C16" s="53">
        <f>'-1'!L84</f>
        <v>0</v>
      </c>
      <c r="D16" s="54">
        <f>'-1'!P84</f>
        <v>0</v>
      </c>
      <c r="E16" s="54">
        <f>'-1'!T84</f>
        <v>0</v>
      </c>
    </row>
    <row r="17" spans="1:5" ht="14.25" customHeight="1">
      <c r="A17" s="48" t="s">
        <v>14</v>
      </c>
      <c r="B17" s="53">
        <f>'-1'!H85</f>
        <v>0</v>
      </c>
      <c r="C17" s="53">
        <f>'-1'!L85</f>
        <v>0</v>
      </c>
      <c r="D17" s="54">
        <f>'-1'!P85</f>
        <v>0</v>
      </c>
      <c r="E17" s="54">
        <f>'-1'!T85</f>
        <v>0</v>
      </c>
    </row>
    <row r="18" spans="1:5">
      <c r="A18" s="48" t="s">
        <v>13</v>
      </c>
      <c r="B18" s="53">
        <f>'-1'!H87</f>
        <v>0</v>
      </c>
      <c r="C18" s="53">
        <f>'-1'!L87</f>
        <v>0</v>
      </c>
      <c r="D18" s="54">
        <f>'-1'!P87</f>
        <v>0</v>
      </c>
      <c r="E18" s="54">
        <f>'-1'!T87</f>
        <v>0</v>
      </c>
    </row>
    <row r="19" spans="1:5">
      <c r="A19" s="48" t="s">
        <v>3</v>
      </c>
      <c r="B19" s="144"/>
      <c r="C19" s="144"/>
      <c r="D19" s="144"/>
      <c r="E19" s="144"/>
    </row>
    <row r="20" spans="1:5">
      <c r="B20" s="44" t="str">
        <f>IF(B2=B6,"OK","?????")</f>
        <v>OK</v>
      </c>
      <c r="C20" s="44" t="str">
        <f>IF(C2=C6,"OK","?????")</f>
        <v>OK</v>
      </c>
      <c r="D20" s="44" t="str">
        <f>IF(D2=D6,"OK","?????")</f>
        <v>OK</v>
      </c>
      <c r="E20" s="44" t="str">
        <f>IF(E2=E6,"OK","?????")</f>
        <v>OK</v>
      </c>
    </row>
  </sheetData>
  <phoneticPr fontId="6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-1</vt:lpstr>
      <vt:lpstr>-2</vt:lpstr>
      <vt:lpstr>-1b</vt:lpstr>
      <vt:lpstr>'-1'!Print_Area</vt:lpstr>
      <vt:lpstr>'-2'!Print_Area</vt:lpstr>
      <vt:lpstr>'-1'!Print_Titles</vt:lpstr>
    </vt:vector>
  </TitlesOfParts>
  <Company>_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</dc:creator>
  <cp:lastModifiedBy>Edmunda Albina Balsyte</cp:lastModifiedBy>
  <cp:lastPrinted>2012-10-10T08:07:02Z</cp:lastPrinted>
  <dcterms:created xsi:type="dcterms:W3CDTF">2004-08-27T06:57:44Z</dcterms:created>
  <dcterms:modified xsi:type="dcterms:W3CDTF">2012-10-11T10:31:49Z</dcterms:modified>
</cp:coreProperties>
</file>